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55" windowWidth="11715" windowHeight="7905" activeTab="0"/>
  </bookViews>
  <sheets>
    <sheet name="Team" sheetId="1" r:id="rId1"/>
    <sheet name="Women" sheetId="2" r:id="rId2"/>
    <sheet name="Men" sheetId="3" r:id="rId3"/>
  </sheets>
  <definedNames>
    <definedName name="_xlnm.Print_Area" localSheetId="2">'Men'!$A$1:$J$248</definedName>
    <definedName name="_xlnm.Print_Area" localSheetId="1">'Women'!$A$1:$K$116</definedName>
    <definedName name="_xlnm.Print_Titles" localSheetId="2">'Men'!$1:$3</definedName>
    <definedName name="_xlnm.Print_Titles" localSheetId="1">'Women'!$1:$3</definedName>
  </definedNames>
  <calcPr fullCalcOnLoad="1"/>
</workbook>
</file>

<file path=xl/sharedStrings.xml><?xml version="1.0" encoding="utf-8"?>
<sst xmlns="http://schemas.openxmlformats.org/spreadsheetml/2006/main" count="2639" uniqueCount="637">
  <si>
    <t>M</t>
  </si>
  <si>
    <t>F</t>
  </si>
  <si>
    <t>SAS</t>
  </si>
  <si>
    <t>Pos</t>
  </si>
  <si>
    <t>Vet</t>
  </si>
  <si>
    <t>No.</t>
  </si>
  <si>
    <t>Time</t>
  </si>
  <si>
    <t>Name</t>
  </si>
  <si>
    <t>Surname</t>
  </si>
  <si>
    <t>Cat.</t>
  </si>
  <si>
    <t>Club</t>
  </si>
  <si>
    <t>M/F</t>
  </si>
  <si>
    <t>MEN</t>
  </si>
  <si>
    <t>St Albans Striders</t>
  </si>
  <si>
    <t>Score</t>
  </si>
  <si>
    <t>Points</t>
  </si>
  <si>
    <t>WOMEN</t>
  </si>
  <si>
    <t>OVERALL</t>
  </si>
  <si>
    <t>VET MEN</t>
  </si>
  <si>
    <t>VET WOMEN</t>
  </si>
  <si>
    <t>Cat</t>
  </si>
  <si>
    <t>Race</t>
  </si>
  <si>
    <t>B-TEAM</t>
  </si>
  <si>
    <t>C-TEAM</t>
  </si>
  <si>
    <t>D-TEAM</t>
  </si>
  <si>
    <t>E-TEAM</t>
  </si>
  <si>
    <t>B&amp;D</t>
  </si>
  <si>
    <t>Barnet &amp; District AC</t>
  </si>
  <si>
    <t>B&amp;D 'B'</t>
  </si>
  <si>
    <t>SAS 'B'</t>
  </si>
  <si>
    <t>B&amp;D 'C'</t>
  </si>
  <si>
    <t>Trent Park Running Club</t>
  </si>
  <si>
    <t>TPK 'B'</t>
  </si>
  <si>
    <t>TPK</t>
  </si>
  <si>
    <t>TPK 'C'</t>
  </si>
  <si>
    <t>SAS 'C'</t>
  </si>
  <si>
    <t>SAS 'D'</t>
  </si>
  <si>
    <t>B&amp;D 'D'</t>
  </si>
  <si>
    <t>NHRR</t>
  </si>
  <si>
    <t>SCOTT's TRAVEL MIDWEEK ROAD RACE LEAGUE - DIVISION 1</t>
  </si>
  <si>
    <t>North Herts Road Runners</t>
  </si>
  <si>
    <t>NHRR 'B'</t>
  </si>
  <si>
    <t>F-TEAM</t>
  </si>
  <si>
    <t>TPK 'D'</t>
  </si>
  <si>
    <t>TPK 'E'</t>
  </si>
  <si>
    <t>FVS</t>
  </si>
  <si>
    <t>ORH</t>
  </si>
  <si>
    <t>FVS 'B'</t>
  </si>
  <si>
    <t>FVS 'C'</t>
  </si>
  <si>
    <t>FVS 'D'</t>
  </si>
  <si>
    <t>ORH 'B'</t>
  </si>
  <si>
    <t>Orion Harriers</t>
  </si>
  <si>
    <t>Fairlands Valley Spartans</t>
  </si>
  <si>
    <t>NHRR 'C'</t>
  </si>
  <si>
    <t>NHRR 'D'</t>
  </si>
  <si>
    <t>NHRR 'E'</t>
  </si>
  <si>
    <t>JUST FOR FUN</t>
  </si>
  <si>
    <t>OVERALL B TEAMS</t>
  </si>
  <si>
    <t>OVERALL C TEAMS</t>
  </si>
  <si>
    <t>OVERALL D TEAMS</t>
  </si>
  <si>
    <t>* indicates 2nd claim</t>
  </si>
  <si>
    <t>CUMULATIVE POSITIONS AFTER 2 RACES</t>
  </si>
  <si>
    <t>ORH 'C'</t>
  </si>
  <si>
    <t>RACE 2 - Chingford 6m - Thursday 26th May 2016</t>
  </si>
  <si>
    <t>TPK 'F'</t>
  </si>
  <si>
    <t>ORH 'D'</t>
  </si>
  <si>
    <t>CUMULATIVE POSITIONS AFTER 3 RACES</t>
  </si>
  <si>
    <t>Thomas</t>
  </si>
  <si>
    <t>Butler</t>
  </si>
  <si>
    <t>S</t>
  </si>
  <si>
    <t>Paul</t>
  </si>
  <si>
    <t>Adams</t>
  </si>
  <si>
    <t>Nick</t>
  </si>
  <si>
    <t>Sasha</t>
  </si>
  <si>
    <t>V 40</t>
  </si>
  <si>
    <t>Grimes*</t>
  </si>
  <si>
    <t>Fabio</t>
  </si>
  <si>
    <t>Rizzo Cascio</t>
  </si>
  <si>
    <t>Mark</t>
  </si>
  <si>
    <t>Vaughan</t>
  </si>
  <si>
    <t>Alexander</t>
  </si>
  <si>
    <t>Lepretre</t>
  </si>
  <si>
    <t>Sturge</t>
  </si>
  <si>
    <t>Cursley</t>
  </si>
  <si>
    <t>Adam</t>
  </si>
  <si>
    <t>Bowman</t>
  </si>
  <si>
    <t>Stephen</t>
  </si>
  <si>
    <t>Buckle</t>
  </si>
  <si>
    <t>Oliver</t>
  </si>
  <si>
    <t>Formby</t>
  </si>
  <si>
    <t>Carl</t>
  </si>
  <si>
    <t>Redondo</t>
  </si>
  <si>
    <t xml:space="preserve">Edward </t>
  </si>
  <si>
    <t>Price</t>
  </si>
  <si>
    <t>Rajesh</t>
  </si>
  <si>
    <t>Patel</t>
  </si>
  <si>
    <t>Ricky</t>
  </si>
  <si>
    <t>Owers</t>
  </si>
  <si>
    <t>Alex</t>
  </si>
  <si>
    <t>Day</t>
  </si>
  <si>
    <t>Patrick</t>
  </si>
  <si>
    <t>Brown*</t>
  </si>
  <si>
    <t>Jamie</t>
  </si>
  <si>
    <t>Abbiss</t>
  </si>
  <si>
    <t>Andy</t>
  </si>
  <si>
    <t>Mutton*</t>
  </si>
  <si>
    <t>Grant</t>
  </si>
  <si>
    <t>Ramsay</t>
  </si>
  <si>
    <t>Joseph</t>
  </si>
  <si>
    <t>Dunn</t>
  </si>
  <si>
    <t>Scott</t>
  </si>
  <si>
    <t>Aiken</t>
  </si>
  <si>
    <t>George</t>
  </si>
  <si>
    <t>Withers</t>
  </si>
  <si>
    <t>Charles</t>
  </si>
  <si>
    <t>Bruce</t>
  </si>
  <si>
    <t>Simon</t>
  </si>
  <si>
    <t>Jackson</t>
  </si>
  <si>
    <t>Mike</t>
  </si>
  <si>
    <t>Bridge</t>
  </si>
  <si>
    <t>Colin</t>
  </si>
  <si>
    <t>Read</t>
  </si>
  <si>
    <t>Rob</t>
  </si>
  <si>
    <t>Harris</t>
  </si>
  <si>
    <t>Baker</t>
  </si>
  <si>
    <t>Matt</t>
  </si>
  <si>
    <t>Woodman*</t>
  </si>
  <si>
    <t>Tim</t>
  </si>
  <si>
    <t>Edwards</t>
  </si>
  <si>
    <t>Dean</t>
  </si>
  <si>
    <t>Moy</t>
  </si>
  <si>
    <t>V 50</t>
  </si>
  <si>
    <t xml:space="preserve">James </t>
  </si>
  <si>
    <t>Arrowsmith</t>
  </si>
  <si>
    <t>Jonathan</t>
  </si>
  <si>
    <t>John</t>
  </si>
  <si>
    <t>Auld</t>
  </si>
  <si>
    <t>Robert</t>
  </si>
  <si>
    <t>Spencer</t>
  </si>
  <si>
    <t>James</t>
  </si>
  <si>
    <t>Walsh</t>
  </si>
  <si>
    <t>Declan</t>
  </si>
  <si>
    <t>Hamblin</t>
  </si>
  <si>
    <t>Moss</t>
  </si>
  <si>
    <t>Neatham</t>
  </si>
  <si>
    <t>Jason</t>
  </si>
  <si>
    <t>Dodd</t>
  </si>
  <si>
    <t>Cathal</t>
  </si>
  <si>
    <t>Gallagher</t>
  </si>
  <si>
    <t>Nicholas</t>
  </si>
  <si>
    <t>Malpeli</t>
  </si>
  <si>
    <t>Keith</t>
  </si>
  <si>
    <t>Coughlin</t>
  </si>
  <si>
    <t>Christopher</t>
  </si>
  <si>
    <t>Young</t>
  </si>
  <si>
    <t>Jacob</t>
  </si>
  <si>
    <t>Hine</t>
  </si>
  <si>
    <t>Michael</t>
  </si>
  <si>
    <t>Prior</t>
  </si>
  <si>
    <t>Eric</t>
  </si>
  <si>
    <t>Martin</t>
  </si>
  <si>
    <t>Graham</t>
  </si>
  <si>
    <t>Lewis</t>
  </si>
  <si>
    <t>Walker</t>
  </si>
  <si>
    <t>Adrian</t>
  </si>
  <si>
    <t>Sherwood</t>
  </si>
  <si>
    <t>Pablo</t>
  </si>
  <si>
    <t>Leon-Rodenas</t>
  </si>
  <si>
    <t>Craig</t>
  </si>
  <si>
    <t>Horsburgh</t>
  </si>
  <si>
    <t>Iain</t>
  </si>
  <si>
    <t>McKean</t>
  </si>
  <si>
    <t>Will</t>
  </si>
  <si>
    <t>Morris</t>
  </si>
  <si>
    <t>Smith</t>
  </si>
  <si>
    <t>Andreou</t>
  </si>
  <si>
    <t>Jim</t>
  </si>
  <si>
    <t>King</t>
  </si>
  <si>
    <t>Castleton</t>
  </si>
  <si>
    <t>Giovanni</t>
  </si>
  <si>
    <t>Muretto</t>
  </si>
  <si>
    <t>Gareth</t>
  </si>
  <si>
    <t>Beavis</t>
  </si>
  <si>
    <t>Darren</t>
  </si>
  <si>
    <t>White</t>
  </si>
  <si>
    <t>Foster</t>
  </si>
  <si>
    <t>Carter</t>
  </si>
  <si>
    <t>Brendan</t>
  </si>
  <si>
    <t>McCleen</t>
  </si>
  <si>
    <t>David</t>
  </si>
  <si>
    <t>Riddell</t>
  </si>
  <si>
    <t>Reid</t>
  </si>
  <si>
    <t>Richard</t>
  </si>
  <si>
    <t>Birks</t>
  </si>
  <si>
    <t>Steve</t>
  </si>
  <si>
    <t>McKeown</t>
  </si>
  <si>
    <t>Ryan</t>
  </si>
  <si>
    <t>Wright</t>
  </si>
  <si>
    <t>Alec</t>
  </si>
  <si>
    <t>Campbell</t>
  </si>
  <si>
    <t>McGahan</t>
  </si>
  <si>
    <t>Stuart</t>
  </si>
  <si>
    <t>Colley</t>
  </si>
  <si>
    <t>Freeland</t>
  </si>
  <si>
    <t>Peter</t>
  </si>
  <si>
    <t>Ellis</t>
  </si>
  <si>
    <t>Sebastian</t>
  </si>
  <si>
    <t>Rowe</t>
  </si>
  <si>
    <t>Riddaway*</t>
  </si>
  <si>
    <t>Brian</t>
  </si>
  <si>
    <t>V 60</t>
  </si>
  <si>
    <t>Desmond</t>
  </si>
  <si>
    <t>Georgiou</t>
  </si>
  <si>
    <t>Poole</t>
  </si>
  <si>
    <t>Clarke</t>
  </si>
  <si>
    <t>Manktelow</t>
  </si>
  <si>
    <t>Benjamin</t>
  </si>
  <si>
    <t>Fisher</t>
  </si>
  <si>
    <t>Steven</t>
  </si>
  <si>
    <t>Tracey</t>
  </si>
  <si>
    <t>Chris</t>
  </si>
  <si>
    <t>Murphy</t>
  </si>
  <si>
    <t>Garrett</t>
  </si>
  <si>
    <t>Turbett</t>
  </si>
  <si>
    <t>Brogan</t>
  </si>
  <si>
    <t>Braybrook</t>
  </si>
  <si>
    <t>Sibbett</t>
  </si>
  <si>
    <t>Middleton</t>
  </si>
  <si>
    <t>Marcus</t>
  </si>
  <si>
    <t>Hooper</t>
  </si>
  <si>
    <t>Liam</t>
  </si>
  <si>
    <t>Herbert</t>
  </si>
  <si>
    <t>Slater</t>
  </si>
  <si>
    <t>Zoltan</t>
  </si>
  <si>
    <t>Fodor</t>
  </si>
  <si>
    <t>Violet</t>
  </si>
  <si>
    <t>May</t>
  </si>
  <si>
    <t>Anton</t>
  </si>
  <si>
    <t>McCalla</t>
  </si>
  <si>
    <t>Todd</t>
  </si>
  <si>
    <t>Gray</t>
  </si>
  <si>
    <t>Aarif</t>
  </si>
  <si>
    <t>Jeevanjee</t>
  </si>
  <si>
    <t>Martyn</t>
  </si>
  <si>
    <t>Annetts</t>
  </si>
  <si>
    <t>Sean</t>
  </si>
  <si>
    <t>Mitchell</t>
  </si>
  <si>
    <t>Lynch*</t>
  </si>
  <si>
    <t>Anthony</t>
  </si>
  <si>
    <t>Nicolson</t>
  </si>
  <si>
    <t>Ed</t>
  </si>
  <si>
    <t>Simmons</t>
  </si>
  <si>
    <t>Carpenter</t>
  </si>
  <si>
    <t>Dan</t>
  </si>
  <si>
    <t>Green</t>
  </si>
  <si>
    <t>Bill</t>
  </si>
  <si>
    <t>Bennett</t>
  </si>
  <si>
    <t>Tufnell</t>
  </si>
  <si>
    <t>Bracken</t>
  </si>
  <si>
    <t>Sauka</t>
  </si>
  <si>
    <t>Stockings</t>
  </si>
  <si>
    <t>Pete</t>
  </si>
  <si>
    <t>Jones</t>
  </si>
  <si>
    <t>Ben</t>
  </si>
  <si>
    <t>Saban</t>
  </si>
  <si>
    <t>Batterbee</t>
  </si>
  <si>
    <t>Jerry</t>
  </si>
  <si>
    <t>Bryan</t>
  </si>
  <si>
    <t>Danny</t>
  </si>
  <si>
    <t>Digweed</t>
  </si>
  <si>
    <t>Vincent</t>
  </si>
  <si>
    <t>Hornett</t>
  </si>
  <si>
    <t>Mario</t>
  </si>
  <si>
    <t>Noto</t>
  </si>
  <si>
    <t>Flannery</t>
  </si>
  <si>
    <t>Butcher</t>
  </si>
  <si>
    <t>Errington</t>
  </si>
  <si>
    <t>Gary</t>
  </si>
  <si>
    <t>Bartlett</t>
  </si>
  <si>
    <t>Gino</t>
  </si>
  <si>
    <t>Fantoni</t>
  </si>
  <si>
    <t>Goodwin</t>
  </si>
  <si>
    <t>Andrew</t>
  </si>
  <si>
    <t>March</t>
  </si>
  <si>
    <t>Reynolds</t>
  </si>
  <si>
    <t>Harden</t>
  </si>
  <si>
    <t>Cullen</t>
  </si>
  <si>
    <t>Corton</t>
  </si>
  <si>
    <t>Kilroy</t>
  </si>
  <si>
    <t>Bunker</t>
  </si>
  <si>
    <t>Simpson</t>
  </si>
  <si>
    <t>Pick</t>
  </si>
  <si>
    <t>Ferris</t>
  </si>
  <si>
    <t>Phil</t>
  </si>
  <si>
    <t>Hunt</t>
  </si>
  <si>
    <t>Plewes</t>
  </si>
  <si>
    <t>Randel</t>
  </si>
  <si>
    <t>Alun</t>
  </si>
  <si>
    <t>Johns*</t>
  </si>
  <si>
    <t>Kai</t>
  </si>
  <si>
    <t>Parker</t>
  </si>
  <si>
    <t>Bingham</t>
  </si>
  <si>
    <t>V 70</t>
  </si>
  <si>
    <t>Olney</t>
  </si>
  <si>
    <t>Frank</t>
  </si>
  <si>
    <t>Moran</t>
  </si>
  <si>
    <t>Luck</t>
  </si>
  <si>
    <t>Nemera</t>
  </si>
  <si>
    <t>Mamo</t>
  </si>
  <si>
    <t>Castaldo</t>
  </si>
  <si>
    <t>Roger</t>
  </si>
  <si>
    <t>Green*</t>
  </si>
  <si>
    <t>Ashton</t>
  </si>
  <si>
    <t>Barry</t>
  </si>
  <si>
    <t>Crawford</t>
  </si>
  <si>
    <t>Matthew</t>
  </si>
  <si>
    <t>Childs</t>
  </si>
  <si>
    <t>Robin</t>
  </si>
  <si>
    <t>Newby</t>
  </si>
  <si>
    <t>Emmerson</t>
  </si>
  <si>
    <t>Lummis</t>
  </si>
  <si>
    <t>Maguire</t>
  </si>
  <si>
    <t>Beasley</t>
  </si>
  <si>
    <t>Vincent R.</t>
  </si>
  <si>
    <t>Peters</t>
  </si>
  <si>
    <t>Domenic</t>
  </si>
  <si>
    <t>Romanelli</t>
  </si>
  <si>
    <t>Mick</t>
  </si>
  <si>
    <t>Victor</t>
  </si>
  <si>
    <t>Dudley</t>
  </si>
  <si>
    <t>Bowie</t>
  </si>
  <si>
    <t>Owen</t>
  </si>
  <si>
    <t>Au-Yeong</t>
  </si>
  <si>
    <t>Lane</t>
  </si>
  <si>
    <t>Sherry</t>
  </si>
  <si>
    <t>Wilson</t>
  </si>
  <si>
    <t>Underwood</t>
  </si>
  <si>
    <t>Byrne</t>
  </si>
  <si>
    <t>Fitzsimons</t>
  </si>
  <si>
    <t>Welsh</t>
  </si>
  <si>
    <t>Jack</t>
  </si>
  <si>
    <t>Jay</t>
  </si>
  <si>
    <t>Hope</t>
  </si>
  <si>
    <t>Luke</t>
  </si>
  <si>
    <t>Hart</t>
  </si>
  <si>
    <t>Callum</t>
  </si>
  <si>
    <t>Angelides</t>
  </si>
  <si>
    <t>Allan</t>
  </si>
  <si>
    <t>Hazelhurst</t>
  </si>
  <si>
    <t>Clive</t>
  </si>
  <si>
    <t>Cannon</t>
  </si>
  <si>
    <t>Bulaitis</t>
  </si>
  <si>
    <t>Cheadle</t>
  </si>
  <si>
    <t>Maher</t>
  </si>
  <si>
    <t>Robinson</t>
  </si>
  <si>
    <t>Brown</t>
  </si>
  <si>
    <t>Taylor</t>
  </si>
  <si>
    <t>Murray</t>
  </si>
  <si>
    <t>Pike</t>
  </si>
  <si>
    <t>Kunzman</t>
  </si>
  <si>
    <t>Hughes</t>
  </si>
  <si>
    <t>Shaw</t>
  </si>
  <si>
    <t>Thompson</t>
  </si>
  <si>
    <t>Chaloner</t>
  </si>
  <si>
    <t>Holmes</t>
  </si>
  <si>
    <t>Joy</t>
  </si>
  <si>
    <t>Loftus</t>
  </si>
  <si>
    <t>Woolf</t>
  </si>
  <si>
    <t>Duncan</t>
  </si>
  <si>
    <t>Bensted</t>
  </si>
  <si>
    <t>Ray</t>
  </si>
  <si>
    <t>Marshall</t>
  </si>
  <si>
    <t>Bowal</t>
  </si>
  <si>
    <t>Fitzsimmons</t>
  </si>
  <si>
    <t>Lee</t>
  </si>
  <si>
    <t>Pickersgill</t>
  </si>
  <si>
    <t>Ian</t>
  </si>
  <si>
    <t>Sutcliffe</t>
  </si>
  <si>
    <t>Mould</t>
  </si>
  <si>
    <t>Bailey</t>
  </si>
  <si>
    <t>Marvell</t>
  </si>
  <si>
    <t>Barnett</t>
  </si>
  <si>
    <t>Tony</t>
  </si>
  <si>
    <t>Hamilton</t>
  </si>
  <si>
    <t>Cooper</t>
  </si>
  <si>
    <t>Gough</t>
  </si>
  <si>
    <t>Charlie</t>
  </si>
  <si>
    <t>Crump</t>
  </si>
  <si>
    <t>Trevor</t>
  </si>
  <si>
    <t>Duke</t>
  </si>
  <si>
    <t>Craft</t>
  </si>
  <si>
    <t>Judkins</t>
  </si>
  <si>
    <t>Williams</t>
  </si>
  <si>
    <t>Victoria</t>
  </si>
  <si>
    <t>Pritchard</t>
  </si>
  <si>
    <t>Natalie</t>
  </si>
  <si>
    <t>Lawrence</t>
  </si>
  <si>
    <t>Claire</t>
  </si>
  <si>
    <t>Hallissey*</t>
  </si>
  <si>
    <t>Clare</t>
  </si>
  <si>
    <t>Thurgood</t>
  </si>
  <si>
    <t>Joanne</t>
  </si>
  <si>
    <t>Kent</t>
  </si>
  <si>
    <t>V 45</t>
  </si>
  <si>
    <t>Lucy</t>
  </si>
  <si>
    <t>Waterlow</t>
  </si>
  <si>
    <t>V 35</t>
  </si>
  <si>
    <t>Astrid</t>
  </si>
  <si>
    <t>Katie</t>
  </si>
  <si>
    <t>Harbon</t>
  </si>
  <si>
    <t>Wendy</t>
  </si>
  <si>
    <t>Alexandra</t>
  </si>
  <si>
    <t>Baird</t>
  </si>
  <si>
    <t xml:space="preserve">Helen </t>
  </si>
  <si>
    <t>Nuttall</t>
  </si>
  <si>
    <t>Donna</t>
  </si>
  <si>
    <t>Irwin</t>
  </si>
  <si>
    <t>Kath</t>
  </si>
  <si>
    <t>Alison</t>
  </si>
  <si>
    <t>Helen</t>
  </si>
  <si>
    <t>Cartlidge</t>
  </si>
  <si>
    <t>Froud</t>
  </si>
  <si>
    <t>Yuko</t>
  </si>
  <si>
    <t>Gordon</t>
  </si>
  <si>
    <t>V 65</t>
  </si>
  <si>
    <t>Cath</t>
  </si>
  <si>
    <t>Perry</t>
  </si>
  <si>
    <t>Emese</t>
  </si>
  <si>
    <t>Ratkai</t>
  </si>
  <si>
    <t>Nicola</t>
  </si>
  <si>
    <t>Atkin</t>
  </si>
  <si>
    <t>Zoe</t>
  </si>
  <si>
    <t>Amy</t>
  </si>
  <si>
    <t>Tanner</t>
  </si>
  <si>
    <t>Suzy</t>
  </si>
  <si>
    <t>Hawkins</t>
  </si>
  <si>
    <t>Troatmannsdorf-Weinsberg</t>
  </si>
  <si>
    <t>Paula</t>
  </si>
  <si>
    <t>Angie</t>
  </si>
  <si>
    <t>Flight</t>
  </si>
  <si>
    <t>Kat</t>
  </si>
  <si>
    <t>Burr</t>
  </si>
  <si>
    <t>Sarah</t>
  </si>
  <si>
    <t>Boxer</t>
  </si>
  <si>
    <t>Shannon</t>
  </si>
  <si>
    <t>Pearce</t>
  </si>
  <si>
    <t>Karen</t>
  </si>
  <si>
    <t>Felicity</t>
  </si>
  <si>
    <t>Weston</t>
  </si>
  <si>
    <t>Caroline</t>
  </si>
  <si>
    <t>Thrussell</t>
  </si>
  <si>
    <t>Alice</t>
  </si>
  <si>
    <t>Esther</t>
  </si>
  <si>
    <t>Jane</t>
  </si>
  <si>
    <t>Barbara</t>
  </si>
  <si>
    <t>Sayers</t>
  </si>
  <si>
    <t>Louise</t>
  </si>
  <si>
    <t>Vacher*</t>
  </si>
  <si>
    <t>Jo</t>
  </si>
  <si>
    <t>Plumb</t>
  </si>
  <si>
    <t>Jazz</t>
  </si>
  <si>
    <t>Dowswell</t>
  </si>
  <si>
    <t>Marie</t>
  </si>
  <si>
    <t>Colucci</t>
  </si>
  <si>
    <t>Bradley</t>
  </si>
  <si>
    <t>Christine</t>
  </si>
  <si>
    <t>Inch</t>
  </si>
  <si>
    <t>V 55</t>
  </si>
  <si>
    <t>Sue</t>
  </si>
  <si>
    <t>Haberland</t>
  </si>
  <si>
    <t>Ellie</t>
  </si>
  <si>
    <t>Yvonne</t>
  </si>
  <si>
    <t>O'Reilly</t>
  </si>
  <si>
    <t>Cox</t>
  </si>
  <si>
    <t>Isabel</t>
  </si>
  <si>
    <t>Humphreys</t>
  </si>
  <si>
    <t>Kirsty</t>
  </si>
  <si>
    <t>Johnstone</t>
  </si>
  <si>
    <t>Lizzie</t>
  </si>
  <si>
    <t>Rumble</t>
  </si>
  <si>
    <t>Sharon</t>
  </si>
  <si>
    <t>Wood</t>
  </si>
  <si>
    <t>Ellen</t>
  </si>
  <si>
    <t>Conlon</t>
  </si>
  <si>
    <t>Davina</t>
  </si>
  <si>
    <t>Gutteridge</t>
  </si>
  <si>
    <t>Lisa</t>
  </si>
  <si>
    <t>Allworthy</t>
  </si>
  <si>
    <t>Melissa</t>
  </si>
  <si>
    <t>O'Hare</t>
  </si>
  <si>
    <t>Ball</t>
  </si>
  <si>
    <t>Julie</t>
  </si>
  <si>
    <t>Liz</t>
  </si>
  <si>
    <t>Elizabeth</t>
  </si>
  <si>
    <t>Barber</t>
  </si>
  <si>
    <t>Fleur</t>
  </si>
  <si>
    <t>Harvey-Keenan</t>
  </si>
  <si>
    <t>O'Sullivan</t>
  </si>
  <si>
    <t>Nikki</t>
  </si>
  <si>
    <t>Staton</t>
  </si>
  <si>
    <t>Cross</t>
  </si>
  <si>
    <t>Carol</t>
  </si>
  <si>
    <t>Ransom</t>
  </si>
  <si>
    <t>Clair</t>
  </si>
  <si>
    <t>Drage</t>
  </si>
  <si>
    <t>Annabelle</t>
  </si>
  <si>
    <t xml:space="preserve">Lucy </t>
  </si>
  <si>
    <t>Hurley</t>
  </si>
  <si>
    <t>McFarlane</t>
  </si>
  <si>
    <t>Frances</t>
  </si>
  <si>
    <t>Emma</t>
  </si>
  <si>
    <t>Halldearn</t>
  </si>
  <si>
    <t>Tout</t>
  </si>
  <si>
    <t>Rachel</t>
  </si>
  <si>
    <t>Sophie</t>
  </si>
  <si>
    <t>Cowan</t>
  </si>
  <si>
    <t>Rosemary</t>
  </si>
  <si>
    <t>Bains</t>
  </si>
  <si>
    <t>Olwen</t>
  </si>
  <si>
    <t>Batty</t>
  </si>
  <si>
    <t>Linda</t>
  </si>
  <si>
    <t>Powell</t>
  </si>
  <si>
    <t>Ada</t>
  </si>
  <si>
    <t>Janusiene</t>
  </si>
  <si>
    <t>Boutle</t>
  </si>
  <si>
    <t>Shayna</t>
  </si>
  <si>
    <t>Godin</t>
  </si>
  <si>
    <t>Kate</t>
  </si>
  <si>
    <t>Burn</t>
  </si>
  <si>
    <t>Naomi</t>
  </si>
  <si>
    <t>Parkinson</t>
  </si>
  <si>
    <t>Salmon</t>
  </si>
  <si>
    <t>Claudia</t>
  </si>
  <si>
    <t>Canova</t>
  </si>
  <si>
    <t>Dworowski</t>
  </si>
  <si>
    <t>Danielle</t>
  </si>
  <si>
    <t>Savvas</t>
  </si>
  <si>
    <t>Palmer</t>
  </si>
  <si>
    <t xml:space="preserve">Lynne </t>
  </si>
  <si>
    <t>Suzanne</t>
  </si>
  <si>
    <t>Purton</t>
  </si>
  <si>
    <t>Anna</t>
  </si>
  <si>
    <t>McEwen</t>
  </si>
  <si>
    <t>Carole</t>
  </si>
  <si>
    <t>Leoni</t>
  </si>
  <si>
    <t>Mary</t>
  </si>
  <si>
    <t>Massey</t>
  </si>
  <si>
    <t>Ann</t>
  </si>
  <si>
    <t>Tryssesoone</t>
  </si>
  <si>
    <t>Rosamond</t>
  </si>
  <si>
    <t>De La Bertauche</t>
  </si>
  <si>
    <t>Margaret</t>
  </si>
  <si>
    <t>Gemma</t>
  </si>
  <si>
    <t>Searle</t>
  </si>
  <si>
    <t>Shadbolt</t>
  </si>
  <si>
    <t>Hawes</t>
  </si>
  <si>
    <t>Hawker</t>
  </si>
  <si>
    <t>Gina</t>
  </si>
  <si>
    <t>Lindsay</t>
  </si>
  <si>
    <t>Cook</t>
  </si>
  <si>
    <t>Maria</t>
  </si>
  <si>
    <t>Thorne</t>
  </si>
  <si>
    <t>Katherine</t>
  </si>
  <si>
    <t>Hyde</t>
  </si>
  <si>
    <t>Viona</t>
  </si>
  <si>
    <t>Dimmock</t>
  </si>
  <si>
    <t>Michele</t>
  </si>
  <si>
    <t>Watters</t>
  </si>
  <si>
    <t>Laura</t>
  </si>
  <si>
    <t>Moore</t>
  </si>
  <si>
    <t>Skyrme</t>
  </si>
  <si>
    <t>Dodsworth</t>
  </si>
  <si>
    <t>Stacy</t>
  </si>
  <si>
    <t>Tang</t>
  </si>
  <si>
    <t>Drew</t>
  </si>
  <si>
    <t>Tessa</t>
  </si>
  <si>
    <t>Osborn</t>
  </si>
  <si>
    <t>Diane</t>
  </si>
  <si>
    <t>Giffen</t>
  </si>
  <si>
    <t>Jeni</t>
  </si>
  <si>
    <t>Spurr-Jones</t>
  </si>
  <si>
    <t>Stephenson</t>
  </si>
  <si>
    <t>Tracy</t>
  </si>
  <si>
    <t>Stiles</t>
  </si>
  <si>
    <t>Denise</t>
  </si>
  <si>
    <t>Tinant</t>
  </si>
  <si>
    <t>Rebecca</t>
  </si>
  <si>
    <t>Finch</t>
  </si>
  <si>
    <t>Anne</t>
  </si>
  <si>
    <t>Ward</t>
  </si>
  <si>
    <t>Sharp</t>
  </si>
  <si>
    <t>Crowley</t>
  </si>
  <si>
    <t>Shiela</t>
  </si>
  <si>
    <t>Leavy</t>
  </si>
  <si>
    <t>Stroud</t>
  </si>
  <si>
    <t>Wai Meng</t>
  </si>
  <si>
    <t>Fiona</t>
  </si>
  <si>
    <t>Neville</t>
  </si>
  <si>
    <t>Vanessa</t>
  </si>
  <si>
    <t>Rolfe</t>
  </si>
  <si>
    <t>Ruth</t>
  </si>
  <si>
    <t>Hicks</t>
  </si>
  <si>
    <t>Bash</t>
  </si>
  <si>
    <t>Hayley</t>
  </si>
  <si>
    <t>Demetriou</t>
  </si>
  <si>
    <t>Broom</t>
  </si>
  <si>
    <t>Downes</t>
  </si>
  <si>
    <t>Haines</t>
  </si>
  <si>
    <t>Miranda</t>
  </si>
  <si>
    <t>Franca</t>
  </si>
  <si>
    <t>Roberts</t>
  </si>
  <si>
    <t>Noran</t>
  </si>
  <si>
    <t>McGovern</t>
  </si>
  <si>
    <t>Sally</t>
  </si>
  <si>
    <t>Minks</t>
  </si>
  <si>
    <t>Monica</t>
  </si>
  <si>
    <t>Cullin</t>
  </si>
  <si>
    <t>Stapleton</t>
  </si>
  <si>
    <t>Michelle</t>
  </si>
  <si>
    <t>Reeves</t>
  </si>
  <si>
    <t>Huggins</t>
  </si>
  <si>
    <t>Rossberg</t>
  </si>
  <si>
    <t>Aird</t>
  </si>
  <si>
    <t>Stilton</t>
  </si>
  <si>
    <t>Carina</t>
  </si>
  <si>
    <t>Quayle</t>
  </si>
  <si>
    <t>Theodosia</t>
  </si>
  <si>
    <t>Karl</t>
  </si>
  <si>
    <t>Clark</t>
  </si>
  <si>
    <t>Mellor</t>
  </si>
  <si>
    <t>Soong-Kong</t>
  </si>
  <si>
    <t>B&amp;D 'E'</t>
  </si>
  <si>
    <t>FVS 'E'</t>
  </si>
  <si>
    <t>NHRR 'F'</t>
  </si>
  <si>
    <t>RACE 3 - Trent Park 9.8k - Thursday 9th June 2016</t>
  </si>
  <si>
    <t>Guest</t>
  </si>
  <si>
    <t>-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</si>
</sst>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:ss"/>
    <numFmt numFmtId="169" formatCode="h:mm:ss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d/mm/yy"/>
    <numFmt numFmtId="174" formatCode="dd/mm/yyyy;@"/>
    <numFmt numFmtId="175" formatCode="\(m:ss\)"/>
    <numFmt numFmtId="176" formatCode="#,##0_ ;[Red]\-#,##0\ 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7" borderId="0" xfId="0" applyFill="1" applyAlignment="1">
      <alignment horizontal="center"/>
    </xf>
    <xf numFmtId="0" fontId="0" fillId="36" borderId="0" xfId="0" applyFill="1" applyAlignment="1">
      <alignment/>
    </xf>
    <xf numFmtId="3" fontId="0" fillId="33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ont="1" applyAlignment="1">
      <alignment/>
    </xf>
    <xf numFmtId="168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0" fillId="38" borderId="0" xfId="0" applyFill="1" applyAlignment="1">
      <alignment horizontal="center"/>
    </xf>
    <xf numFmtId="0" fontId="0" fillId="38" borderId="0" xfId="0" applyFont="1" applyFill="1" applyAlignment="1">
      <alignment/>
    </xf>
    <xf numFmtId="0" fontId="0" fillId="0" borderId="0" xfId="0" applyFont="1" applyAlignment="1" quotePrefix="1">
      <alignment horizontal="left"/>
    </xf>
    <xf numFmtId="0" fontId="1" fillId="0" borderId="0" xfId="0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0" fillId="38" borderId="0" xfId="0" applyFont="1" applyFill="1" applyAlignment="1">
      <alignment/>
    </xf>
    <xf numFmtId="0" fontId="0" fillId="39" borderId="0" xfId="0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40" borderId="0" xfId="0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172" fontId="0" fillId="0" borderId="0" xfId="42" applyNumberFormat="1" applyFont="1" applyFill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13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4" max="4" width="2.7109375" style="0" customWidth="1"/>
    <col min="5" max="5" width="5.7109375" style="0" bestFit="1" customWidth="1"/>
    <col min="8" max="8" width="2.7109375" style="0" customWidth="1"/>
    <col min="9" max="9" width="5.7109375" style="0" bestFit="1" customWidth="1"/>
    <col min="12" max="12" width="8.7109375" style="0" customWidth="1"/>
    <col min="16" max="16" width="4.7109375" style="0" customWidth="1"/>
    <col min="17" max="17" width="9.140625" style="0" customWidth="1"/>
    <col min="18" max="18" width="15.28125" style="0" customWidth="1"/>
    <col min="19" max="19" width="6.57421875" style="0" customWidth="1"/>
    <col min="20" max="20" width="7.00390625" style="0" customWidth="1"/>
    <col min="36" max="36" width="5.7109375" style="0" bestFit="1" customWidth="1"/>
    <col min="39" max="39" width="2.7109375" style="0" customWidth="1"/>
    <col min="40" max="40" width="5.7109375" style="0" bestFit="1" customWidth="1"/>
    <col min="43" max="43" width="2.7109375" style="0" customWidth="1"/>
    <col min="44" max="44" width="5.7109375" style="0" bestFit="1" customWidth="1"/>
    <col min="47" max="47" width="8.7109375" style="0" customWidth="1"/>
    <col min="51" max="51" width="4.7109375" style="0" customWidth="1"/>
    <col min="52" max="52" width="9.140625" style="0" customWidth="1"/>
    <col min="53" max="53" width="15.28125" style="0" customWidth="1"/>
    <col min="54" max="54" width="6.57421875" style="0" customWidth="1"/>
    <col min="55" max="55" width="7.00390625" style="0" customWidth="1"/>
  </cols>
  <sheetData>
    <row r="1" spans="1:49" ht="12.75">
      <c r="A1" s="7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AJ1" s="7" t="s">
        <v>39</v>
      </c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spans="1:49" ht="12.75">
      <c r="A2" s="7" t="s">
        <v>634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AJ2" s="7" t="s">
        <v>63</v>
      </c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</row>
    <row r="4" spans="1:55" s="4" customFormat="1" ht="12.75">
      <c r="A4" s="5" t="s">
        <v>3</v>
      </c>
      <c r="B4" s="6" t="s">
        <v>12</v>
      </c>
      <c r="C4" s="6"/>
      <c r="D4" s="6"/>
      <c r="E4" s="6"/>
      <c r="F4" s="5" t="s">
        <v>14</v>
      </c>
      <c r="G4" s="5" t="s">
        <v>15</v>
      </c>
      <c r="I4" s="5" t="s">
        <v>3</v>
      </c>
      <c r="J4" s="6" t="s">
        <v>16</v>
      </c>
      <c r="K4" s="6"/>
      <c r="L4" s="6"/>
      <c r="M4" s="5" t="s">
        <v>14</v>
      </c>
      <c r="N4" s="5" t="s">
        <v>15</v>
      </c>
      <c r="P4" s="4" t="s">
        <v>56</v>
      </c>
      <c r="Q4"/>
      <c r="R4"/>
      <c r="S4"/>
      <c r="T4"/>
      <c r="AJ4" s="5" t="s">
        <v>3</v>
      </c>
      <c r="AK4" s="6" t="s">
        <v>12</v>
      </c>
      <c r="AL4" s="6"/>
      <c r="AM4" s="6"/>
      <c r="AN4" s="6"/>
      <c r="AO4" s="5" t="s">
        <v>14</v>
      </c>
      <c r="AP4" s="5" t="s">
        <v>15</v>
      </c>
      <c r="AR4" s="5" t="s">
        <v>3</v>
      </c>
      <c r="AS4" s="6" t="s">
        <v>16</v>
      </c>
      <c r="AT4" s="6"/>
      <c r="AU4" s="6"/>
      <c r="AV4" s="5" t="s">
        <v>14</v>
      </c>
      <c r="AW4" s="5" t="s">
        <v>15</v>
      </c>
      <c r="AY4" s="4" t="s">
        <v>56</v>
      </c>
      <c r="AZ4"/>
      <c r="BA4"/>
      <c r="BB4"/>
      <c r="BC4"/>
    </row>
    <row r="5" spans="1:55" s="4" customFormat="1" ht="12.75">
      <c r="A5" s="5">
        <v>1</v>
      </c>
      <c r="B5" s="14" t="s">
        <v>51</v>
      </c>
      <c r="C5" s="14"/>
      <c r="D5" s="14"/>
      <c r="E5" s="14"/>
      <c r="F5" s="60">
        <f>Men!$O$2</f>
        <v>313</v>
      </c>
      <c r="G5" s="9">
        <v>6</v>
      </c>
      <c r="H5" s="59"/>
      <c r="I5" s="11">
        <v>1</v>
      </c>
      <c r="J5" s="14" t="s">
        <v>13</v>
      </c>
      <c r="K5" s="14"/>
      <c r="L5" s="14"/>
      <c r="M5" s="60">
        <f>Women!$P$2</f>
        <v>105</v>
      </c>
      <c r="N5" s="9">
        <v>6</v>
      </c>
      <c r="P5" s="19" t="s">
        <v>3</v>
      </c>
      <c r="Q5" s="20" t="s">
        <v>57</v>
      </c>
      <c r="R5" s="20"/>
      <c r="S5" s="22" t="s">
        <v>14</v>
      </c>
      <c r="T5" s="23" t="s">
        <v>15</v>
      </c>
      <c r="AJ5" s="5">
        <v>1</v>
      </c>
      <c r="AK5" s="14" t="s">
        <v>51</v>
      </c>
      <c r="AL5" s="14"/>
      <c r="AM5" s="14"/>
      <c r="AN5" s="14"/>
      <c r="AO5" s="60">
        <v>244</v>
      </c>
      <c r="AP5" s="9">
        <v>6</v>
      </c>
      <c r="AQ5" s="59"/>
      <c r="AR5" s="11">
        <v>1</v>
      </c>
      <c r="AS5" s="14" t="s">
        <v>27</v>
      </c>
      <c r="AT5" s="14"/>
      <c r="AU5" s="14"/>
      <c r="AV5" s="60">
        <v>112</v>
      </c>
      <c r="AW5" s="9">
        <v>6</v>
      </c>
      <c r="AY5" s="19" t="s">
        <v>3</v>
      </c>
      <c r="AZ5" s="20" t="s">
        <v>57</v>
      </c>
      <c r="BA5" s="20"/>
      <c r="BB5" s="22" t="s">
        <v>14</v>
      </c>
      <c r="BC5" s="23" t="s">
        <v>15</v>
      </c>
    </row>
    <row r="6" spans="1:55" ht="12.75">
      <c r="A6" s="2">
        <v>2</v>
      </c>
      <c r="B6" s="17" t="s">
        <v>31</v>
      </c>
      <c r="C6" s="17"/>
      <c r="D6" s="17"/>
      <c r="E6" s="17"/>
      <c r="F6" s="47">
        <f>Men!$Q$2</f>
        <v>314</v>
      </c>
      <c r="G6" s="18">
        <v>5</v>
      </c>
      <c r="H6" s="1"/>
      <c r="I6" s="8">
        <v>2</v>
      </c>
      <c r="J6" s="17" t="s">
        <v>27</v>
      </c>
      <c r="K6" s="17"/>
      <c r="L6" s="17"/>
      <c r="M6" s="47">
        <f>Women!$L$2</f>
        <v>145</v>
      </c>
      <c r="N6" s="10">
        <v>5</v>
      </c>
      <c r="P6" s="24">
        <v>1</v>
      </c>
      <c r="Q6" s="25" t="s">
        <v>51</v>
      </c>
      <c r="R6" s="25"/>
      <c r="S6" s="48">
        <f>F13+M11</f>
        <v>1564</v>
      </c>
      <c r="T6" s="27">
        <f>4+6</f>
        <v>10</v>
      </c>
      <c r="AJ6" s="2">
        <v>2</v>
      </c>
      <c r="AK6" s="17" t="s">
        <v>31</v>
      </c>
      <c r="AL6" s="17"/>
      <c r="AM6" s="17"/>
      <c r="AN6" s="17"/>
      <c r="AO6" s="47">
        <v>298</v>
      </c>
      <c r="AP6" s="18">
        <v>5</v>
      </c>
      <c r="AQ6" s="1"/>
      <c r="AR6" s="8">
        <v>2</v>
      </c>
      <c r="AS6" s="17" t="s">
        <v>40</v>
      </c>
      <c r="AT6" s="15"/>
      <c r="AU6" s="15"/>
      <c r="AV6" s="61">
        <v>190</v>
      </c>
      <c r="AW6" s="10">
        <v>5</v>
      </c>
      <c r="AY6" s="24">
        <v>1</v>
      </c>
      <c r="AZ6" s="25" t="s">
        <v>51</v>
      </c>
      <c r="BA6" s="25"/>
      <c r="BB6" s="48">
        <v>1220</v>
      </c>
      <c r="BC6" s="27">
        <v>12</v>
      </c>
    </row>
    <row r="7" spans="1:55" ht="12.75">
      <c r="A7" s="2">
        <v>3</v>
      </c>
      <c r="B7" s="17" t="s">
        <v>13</v>
      </c>
      <c r="C7" s="17"/>
      <c r="D7" s="17"/>
      <c r="E7" s="17"/>
      <c r="F7" s="47">
        <f>Men!$P$2</f>
        <v>372</v>
      </c>
      <c r="G7" s="18">
        <v>4</v>
      </c>
      <c r="H7" s="1"/>
      <c r="I7" s="8">
        <v>3</v>
      </c>
      <c r="J7" s="17" t="s">
        <v>40</v>
      </c>
      <c r="K7" s="15"/>
      <c r="L7" s="15"/>
      <c r="M7" s="61">
        <f>Women!$N$2</f>
        <v>168</v>
      </c>
      <c r="N7" s="10">
        <v>4</v>
      </c>
      <c r="P7" s="28">
        <v>2</v>
      </c>
      <c r="Q7" s="29" t="s">
        <v>31</v>
      </c>
      <c r="R7" s="29"/>
      <c r="S7" s="36">
        <f>F10+M14</f>
        <v>1515</v>
      </c>
      <c r="T7" s="31">
        <f>6+3</f>
        <v>9</v>
      </c>
      <c r="AJ7" s="2">
        <v>3</v>
      </c>
      <c r="AK7" s="17" t="s">
        <v>13</v>
      </c>
      <c r="AL7" s="17"/>
      <c r="AM7" s="17"/>
      <c r="AN7" s="17"/>
      <c r="AO7" s="47">
        <v>410</v>
      </c>
      <c r="AP7" s="18">
        <v>4</v>
      </c>
      <c r="AQ7" s="1"/>
      <c r="AR7" s="8">
        <v>3</v>
      </c>
      <c r="AS7" s="15" t="s">
        <v>13</v>
      </c>
      <c r="AT7" s="15"/>
      <c r="AU7" s="15"/>
      <c r="AV7" s="61">
        <v>194</v>
      </c>
      <c r="AW7" s="10">
        <v>4</v>
      </c>
      <c r="AY7" s="28">
        <v>2</v>
      </c>
      <c r="AZ7" s="29" t="s">
        <v>31</v>
      </c>
      <c r="BA7" s="29"/>
      <c r="BB7" s="36">
        <v>1400</v>
      </c>
      <c r="BC7" s="31">
        <v>10</v>
      </c>
    </row>
    <row r="8" spans="1:55" ht="12.75">
      <c r="A8" s="2">
        <v>4</v>
      </c>
      <c r="B8" s="17" t="s">
        <v>27</v>
      </c>
      <c r="C8" s="17"/>
      <c r="D8" s="17"/>
      <c r="E8" s="17"/>
      <c r="F8" s="47">
        <f>Men!$L$2</f>
        <v>437</v>
      </c>
      <c r="G8" s="18">
        <v>3</v>
      </c>
      <c r="H8" s="1"/>
      <c r="I8" s="8">
        <v>4</v>
      </c>
      <c r="J8" s="17" t="s">
        <v>51</v>
      </c>
      <c r="K8" s="15"/>
      <c r="L8" s="15"/>
      <c r="M8" s="61">
        <f>Women!$O$2</f>
        <v>235</v>
      </c>
      <c r="N8" s="10">
        <v>3</v>
      </c>
      <c r="P8" s="28">
        <v>3</v>
      </c>
      <c r="Q8" s="29" t="s">
        <v>27</v>
      </c>
      <c r="R8" s="29"/>
      <c r="S8" s="36">
        <f>F14+M12</f>
        <v>1776</v>
      </c>
      <c r="T8" s="31">
        <f>3+5</f>
        <v>8</v>
      </c>
      <c r="AJ8" s="2">
        <v>4</v>
      </c>
      <c r="AK8" s="17" t="s">
        <v>27</v>
      </c>
      <c r="AL8" s="17"/>
      <c r="AM8" s="17"/>
      <c r="AN8" s="17"/>
      <c r="AO8" s="47">
        <v>572</v>
      </c>
      <c r="AP8" s="18">
        <v>3</v>
      </c>
      <c r="AQ8" s="1"/>
      <c r="AR8" s="8">
        <v>4</v>
      </c>
      <c r="AS8" s="17" t="s">
        <v>51</v>
      </c>
      <c r="AT8" s="15"/>
      <c r="AU8" s="15"/>
      <c r="AV8" s="61">
        <v>209</v>
      </c>
      <c r="AW8" s="10">
        <v>3</v>
      </c>
      <c r="AY8" s="28">
        <v>3</v>
      </c>
      <c r="AZ8" s="29" t="s">
        <v>27</v>
      </c>
      <c r="BA8" s="29"/>
      <c r="BB8" s="36">
        <v>2295</v>
      </c>
      <c r="BC8" s="31">
        <v>7</v>
      </c>
    </row>
    <row r="9" spans="1:55" ht="12.75">
      <c r="A9" s="2">
        <v>5</v>
      </c>
      <c r="B9" s="17" t="s">
        <v>40</v>
      </c>
      <c r="C9" s="17"/>
      <c r="D9" s="17"/>
      <c r="E9" s="17"/>
      <c r="F9" s="47">
        <f>Men!$N$2</f>
        <v>652</v>
      </c>
      <c r="G9" s="18">
        <v>2</v>
      </c>
      <c r="H9" s="1"/>
      <c r="I9" s="8">
        <v>5</v>
      </c>
      <c r="J9" s="15" t="s">
        <v>31</v>
      </c>
      <c r="K9" s="15"/>
      <c r="L9" s="15"/>
      <c r="M9" s="61">
        <f>Women!$Q$2</f>
        <v>275</v>
      </c>
      <c r="N9" s="10">
        <v>2</v>
      </c>
      <c r="P9" s="28">
        <v>4</v>
      </c>
      <c r="Q9" s="29" t="s">
        <v>13</v>
      </c>
      <c r="R9" s="29"/>
      <c r="S9" s="36">
        <f>F12+M15</f>
        <v>1603</v>
      </c>
      <c r="T9" s="31">
        <f>5+2</f>
        <v>7</v>
      </c>
      <c r="AJ9" s="2">
        <v>5</v>
      </c>
      <c r="AK9" s="17" t="s">
        <v>40</v>
      </c>
      <c r="AL9" s="17"/>
      <c r="AM9" s="17"/>
      <c r="AN9" s="17"/>
      <c r="AO9" s="47">
        <v>630</v>
      </c>
      <c r="AP9" s="18">
        <v>2</v>
      </c>
      <c r="AQ9" s="1"/>
      <c r="AR9" s="8">
        <v>5</v>
      </c>
      <c r="AS9" s="15" t="s">
        <v>31</v>
      </c>
      <c r="AT9" s="15"/>
      <c r="AU9" s="15"/>
      <c r="AV9" s="61">
        <v>224</v>
      </c>
      <c r="AW9" s="10">
        <v>2</v>
      </c>
      <c r="AY9" s="28">
        <v>4</v>
      </c>
      <c r="AZ9" s="29" t="s">
        <v>13</v>
      </c>
      <c r="BA9" s="29"/>
      <c r="BB9" s="36">
        <v>1833</v>
      </c>
      <c r="BC9" s="31">
        <v>5</v>
      </c>
    </row>
    <row r="10" spans="1:55" ht="12.75">
      <c r="A10" s="2">
        <v>6</v>
      </c>
      <c r="B10" s="39" t="s">
        <v>32</v>
      </c>
      <c r="F10" s="16">
        <f>Men!$Q$249</f>
        <v>940</v>
      </c>
      <c r="H10" s="1"/>
      <c r="I10" s="8">
        <v>6</v>
      </c>
      <c r="J10" s="15" t="s">
        <v>52</v>
      </c>
      <c r="K10" s="15"/>
      <c r="L10" s="15"/>
      <c r="M10" s="61">
        <f>Women!$M$2</f>
        <v>294</v>
      </c>
      <c r="N10" s="10">
        <v>1</v>
      </c>
      <c r="P10" s="28">
        <v>5</v>
      </c>
      <c r="Q10" s="29" t="s">
        <v>40</v>
      </c>
      <c r="R10" s="29"/>
      <c r="S10" s="36">
        <f>F19+M13</f>
        <v>2814</v>
      </c>
      <c r="T10" s="31">
        <f>1+4</f>
        <v>5</v>
      </c>
      <c r="AJ10" s="2">
        <v>6</v>
      </c>
      <c r="AK10" s="39" t="s">
        <v>50</v>
      </c>
      <c r="AL10" s="3"/>
      <c r="AM10" s="3"/>
      <c r="AN10" s="3">
        <v>6</v>
      </c>
      <c r="AO10" s="16">
        <v>801</v>
      </c>
      <c r="AP10" s="2"/>
      <c r="AQ10" s="1"/>
      <c r="AR10" s="8">
        <v>6</v>
      </c>
      <c r="AS10" s="15" t="s">
        <v>52</v>
      </c>
      <c r="AT10" s="15"/>
      <c r="AU10" s="15"/>
      <c r="AV10" s="61">
        <v>284</v>
      </c>
      <c r="AW10" s="10">
        <v>1</v>
      </c>
      <c r="AY10" s="28">
        <v>5</v>
      </c>
      <c r="AZ10" s="29" t="s">
        <v>40</v>
      </c>
      <c r="BA10" s="29"/>
      <c r="BB10" s="36">
        <v>2469</v>
      </c>
      <c r="BC10" s="31">
        <v>5</v>
      </c>
    </row>
    <row r="11" spans="1:55" ht="12.75">
      <c r="A11" s="2">
        <v>7</v>
      </c>
      <c r="B11" s="17" t="s">
        <v>52</v>
      </c>
      <c r="C11" s="17"/>
      <c r="D11" s="17"/>
      <c r="E11" s="17"/>
      <c r="F11" s="47">
        <f>Men!$M$2</f>
        <v>967</v>
      </c>
      <c r="G11" s="18">
        <v>1</v>
      </c>
      <c r="H11" s="1"/>
      <c r="I11" s="8">
        <v>7</v>
      </c>
      <c r="J11" s="55" t="s">
        <v>50</v>
      </c>
      <c r="K11" s="3"/>
      <c r="L11" s="3"/>
      <c r="M11" s="16">
        <f>Women!$O$167</f>
        <v>464</v>
      </c>
      <c r="P11" s="32">
        <v>6</v>
      </c>
      <c r="Q11" s="33" t="s">
        <v>52</v>
      </c>
      <c r="R11" s="33"/>
      <c r="S11" s="37">
        <f>F17+M16</f>
        <v>2565</v>
      </c>
      <c r="T11" s="35">
        <f>2+1</f>
        <v>3</v>
      </c>
      <c r="AJ11" s="2">
        <v>7</v>
      </c>
      <c r="AK11" s="39" t="s">
        <v>32</v>
      </c>
      <c r="AN11">
        <v>5</v>
      </c>
      <c r="AO11" s="16">
        <v>862</v>
      </c>
      <c r="AQ11" s="1"/>
      <c r="AR11" s="8">
        <v>7</v>
      </c>
      <c r="AS11" s="55" t="s">
        <v>50</v>
      </c>
      <c r="AT11" s="3"/>
      <c r="AU11" s="3">
        <v>6</v>
      </c>
      <c r="AV11" s="16">
        <v>419</v>
      </c>
      <c r="AY11" s="32">
        <v>6</v>
      </c>
      <c r="AZ11" s="33" t="s">
        <v>52</v>
      </c>
      <c r="BA11" s="33"/>
      <c r="BB11" s="37">
        <v>2567</v>
      </c>
      <c r="BC11" s="35">
        <v>3</v>
      </c>
    </row>
    <row r="12" spans="1:51" ht="12.75">
      <c r="A12" s="2">
        <v>8</v>
      </c>
      <c r="B12" s="40" t="s">
        <v>29</v>
      </c>
      <c r="C12" s="3"/>
      <c r="D12" s="3"/>
      <c r="E12" s="3"/>
      <c r="F12" s="16">
        <f>Men!$P$249</f>
        <v>990</v>
      </c>
      <c r="G12" s="2"/>
      <c r="H12" s="1"/>
      <c r="I12" s="8">
        <v>8</v>
      </c>
      <c r="J12" s="39" t="s">
        <v>28</v>
      </c>
      <c r="K12" s="3"/>
      <c r="L12" s="3"/>
      <c r="M12" s="16">
        <f>Women!$L$167</f>
        <v>546</v>
      </c>
      <c r="P12" s="4"/>
      <c r="AJ12" s="2">
        <v>8</v>
      </c>
      <c r="AK12" s="17" t="s">
        <v>52</v>
      </c>
      <c r="AL12" s="17"/>
      <c r="AM12" s="17"/>
      <c r="AN12" s="17"/>
      <c r="AO12" s="47">
        <v>1048</v>
      </c>
      <c r="AP12" s="18">
        <v>1</v>
      </c>
      <c r="AQ12" s="1"/>
      <c r="AR12" s="8">
        <v>8</v>
      </c>
      <c r="AS12" s="39" t="s">
        <v>32</v>
      </c>
      <c r="AT12" s="3"/>
      <c r="AU12" s="3">
        <v>5</v>
      </c>
      <c r="AV12" s="16">
        <v>538</v>
      </c>
      <c r="AW12" s="2"/>
      <c r="AY12" s="4"/>
    </row>
    <row r="13" spans="1:55" ht="12.75">
      <c r="A13" s="2">
        <v>9</v>
      </c>
      <c r="B13" s="39" t="s">
        <v>50</v>
      </c>
      <c r="C13" s="3"/>
      <c r="D13" s="3"/>
      <c r="E13" s="3"/>
      <c r="F13" s="16">
        <f>Men!$O$249</f>
        <v>1100</v>
      </c>
      <c r="G13" s="2"/>
      <c r="H13" s="1"/>
      <c r="I13" s="8">
        <v>9</v>
      </c>
      <c r="J13" s="39" t="s">
        <v>41</v>
      </c>
      <c r="K13" s="3"/>
      <c r="L13" s="3"/>
      <c r="M13" s="16">
        <f>Women!$N$167</f>
        <v>566</v>
      </c>
      <c r="P13" s="19" t="s">
        <v>3</v>
      </c>
      <c r="Q13" s="20" t="s">
        <v>58</v>
      </c>
      <c r="R13" s="20"/>
      <c r="S13" s="22" t="s">
        <v>14</v>
      </c>
      <c r="T13" s="23" t="s">
        <v>15</v>
      </c>
      <c r="AJ13" s="2">
        <v>9</v>
      </c>
      <c r="AK13" s="40" t="s">
        <v>29</v>
      </c>
      <c r="AL13" s="3"/>
      <c r="AM13" s="3"/>
      <c r="AN13" s="3">
        <v>4</v>
      </c>
      <c r="AO13" s="16">
        <v>1155</v>
      </c>
      <c r="AP13" s="2"/>
      <c r="AQ13" s="1"/>
      <c r="AR13" s="8">
        <v>9</v>
      </c>
      <c r="AS13" s="39" t="s">
        <v>28</v>
      </c>
      <c r="AT13" s="3"/>
      <c r="AU13" s="3">
        <v>4</v>
      </c>
      <c r="AV13" s="16">
        <v>609</v>
      </c>
      <c r="AY13" s="19" t="s">
        <v>3</v>
      </c>
      <c r="AZ13" s="20" t="s">
        <v>58</v>
      </c>
      <c r="BA13" s="20"/>
      <c r="BB13" s="22" t="s">
        <v>14</v>
      </c>
      <c r="BC13" s="23" t="s">
        <v>15</v>
      </c>
    </row>
    <row r="14" spans="1:55" ht="12.75">
      <c r="A14" s="2">
        <v>10</v>
      </c>
      <c r="B14" s="39" t="s">
        <v>28</v>
      </c>
      <c r="C14" s="3"/>
      <c r="D14" s="3"/>
      <c r="E14" s="3"/>
      <c r="F14" s="16">
        <f>Men!$L$249</f>
        <v>1230</v>
      </c>
      <c r="H14" s="1"/>
      <c r="I14" s="8">
        <v>10</v>
      </c>
      <c r="J14" s="39" t="s">
        <v>32</v>
      </c>
      <c r="K14" s="3"/>
      <c r="L14" s="3"/>
      <c r="M14" s="16">
        <f>Women!Q167</f>
        <v>575</v>
      </c>
      <c r="P14" s="24">
        <v>1</v>
      </c>
      <c r="Q14" s="25" t="s">
        <v>13</v>
      </c>
      <c r="R14" s="25"/>
      <c r="S14" s="48">
        <f>F16+M18</f>
        <v>2789</v>
      </c>
      <c r="T14" s="27">
        <f>5+5</f>
        <v>10</v>
      </c>
      <c r="AJ14" s="2">
        <v>10</v>
      </c>
      <c r="AK14" s="39" t="s">
        <v>62</v>
      </c>
      <c r="AL14" s="3"/>
      <c r="AM14" s="3"/>
      <c r="AN14" s="3">
        <v>6</v>
      </c>
      <c r="AO14" s="16">
        <v>1518</v>
      </c>
      <c r="AQ14" s="1"/>
      <c r="AR14" s="8">
        <v>10</v>
      </c>
      <c r="AS14" s="39" t="s">
        <v>41</v>
      </c>
      <c r="AT14" s="3"/>
      <c r="AU14" s="3">
        <v>3</v>
      </c>
      <c r="AV14" s="16">
        <v>648</v>
      </c>
      <c r="AY14" s="24">
        <v>1</v>
      </c>
      <c r="AZ14" s="25" t="s">
        <v>51</v>
      </c>
      <c r="BA14" s="25"/>
      <c r="BB14" s="48">
        <v>2256</v>
      </c>
      <c r="BC14" s="27">
        <v>12</v>
      </c>
    </row>
    <row r="15" spans="1:55" ht="12.75">
      <c r="A15" s="2">
        <v>11</v>
      </c>
      <c r="B15" s="39" t="s">
        <v>34</v>
      </c>
      <c r="C15" s="3"/>
      <c r="D15" s="3"/>
      <c r="E15" s="3"/>
      <c r="F15" s="16">
        <f>Men!$Q$252</f>
        <v>1603</v>
      </c>
      <c r="G15" s="2"/>
      <c r="H15" s="1"/>
      <c r="I15" s="8">
        <v>11</v>
      </c>
      <c r="J15" s="40" t="s">
        <v>29</v>
      </c>
      <c r="L15" s="3"/>
      <c r="M15" s="16">
        <f>Women!P167</f>
        <v>613</v>
      </c>
      <c r="N15" s="2"/>
      <c r="P15" s="28">
        <v>2</v>
      </c>
      <c r="Q15" s="29" t="s">
        <v>31</v>
      </c>
      <c r="R15" s="29"/>
      <c r="S15" s="36">
        <f>F15+M20</f>
        <v>2639</v>
      </c>
      <c r="T15" s="31">
        <f>6+3</f>
        <v>9</v>
      </c>
      <c r="AJ15" s="2">
        <v>11</v>
      </c>
      <c r="AK15" s="39" t="s">
        <v>34</v>
      </c>
      <c r="AL15" s="3"/>
      <c r="AM15" s="3"/>
      <c r="AN15" s="3">
        <v>5</v>
      </c>
      <c r="AO15" s="16">
        <v>1656</v>
      </c>
      <c r="AP15" s="2"/>
      <c r="AQ15" s="1"/>
      <c r="AR15" s="8">
        <v>11</v>
      </c>
      <c r="AS15" s="39" t="s">
        <v>47</v>
      </c>
      <c r="AU15" s="3">
        <v>2</v>
      </c>
      <c r="AV15" s="16">
        <v>656</v>
      </c>
      <c r="AY15" s="28">
        <v>2</v>
      </c>
      <c r="AZ15" s="29" t="s">
        <v>31</v>
      </c>
      <c r="BA15" s="29"/>
      <c r="BB15" s="36">
        <v>2598</v>
      </c>
      <c r="BC15" s="31">
        <v>10</v>
      </c>
    </row>
    <row r="16" spans="1:55" ht="12.75">
      <c r="A16" s="2">
        <v>12</v>
      </c>
      <c r="B16" s="39" t="s">
        <v>35</v>
      </c>
      <c r="C16" s="3"/>
      <c r="D16" s="3"/>
      <c r="E16" s="3"/>
      <c r="F16" s="16">
        <f>Men!$P$252</f>
        <v>1839</v>
      </c>
      <c r="H16" s="1"/>
      <c r="I16" s="8">
        <v>12</v>
      </c>
      <c r="J16" s="39" t="s">
        <v>47</v>
      </c>
      <c r="L16" s="3"/>
      <c r="M16" s="16">
        <f>Women!$M$167</f>
        <v>672</v>
      </c>
      <c r="P16" s="28">
        <v>3</v>
      </c>
      <c r="Q16" s="29" t="s">
        <v>27</v>
      </c>
      <c r="R16" s="29"/>
      <c r="S16" s="36">
        <f>F20+1+M17</f>
        <v>3438</v>
      </c>
      <c r="T16" s="31">
        <f>0+6</f>
        <v>6</v>
      </c>
      <c r="AJ16" s="2">
        <v>12</v>
      </c>
      <c r="AK16" s="39" t="s">
        <v>28</v>
      </c>
      <c r="AL16" s="3"/>
      <c r="AM16" s="3"/>
      <c r="AN16" s="3">
        <v>3</v>
      </c>
      <c r="AO16" s="16">
        <v>1686</v>
      </c>
      <c r="AQ16" s="1"/>
      <c r="AR16" s="8">
        <v>12</v>
      </c>
      <c r="AS16" s="40" t="s">
        <v>29</v>
      </c>
      <c r="AU16" s="3">
        <v>1</v>
      </c>
      <c r="AV16" s="16">
        <v>678</v>
      </c>
      <c r="AY16" s="28">
        <v>3</v>
      </c>
      <c r="AZ16" s="29" t="s">
        <v>13</v>
      </c>
      <c r="BA16" s="29"/>
      <c r="BB16" s="36">
        <v>3060</v>
      </c>
      <c r="BC16" s="31">
        <v>6</v>
      </c>
    </row>
    <row r="17" spans="1:55" ht="12.75">
      <c r="A17" s="2">
        <v>13</v>
      </c>
      <c r="B17" s="3" t="s">
        <v>47</v>
      </c>
      <c r="C17" s="3"/>
      <c r="D17" s="3"/>
      <c r="E17" s="3"/>
      <c r="F17" s="16">
        <f>Men!$M$249</f>
        <v>1893</v>
      </c>
      <c r="G17" s="2"/>
      <c r="H17" s="1"/>
      <c r="I17" s="8">
        <v>13</v>
      </c>
      <c r="J17" s="39" t="s">
        <v>30</v>
      </c>
      <c r="L17" s="3"/>
      <c r="M17" s="16">
        <f>Women!$L$170</f>
        <v>822</v>
      </c>
      <c r="P17" s="28">
        <v>4</v>
      </c>
      <c r="Q17" s="29" t="s">
        <v>40</v>
      </c>
      <c r="R17" s="29"/>
      <c r="S17" s="36">
        <f>F20+1+M19</f>
        <v>3631</v>
      </c>
      <c r="T17" s="31">
        <f>0+4</f>
        <v>4</v>
      </c>
      <c r="AJ17" s="2">
        <v>13</v>
      </c>
      <c r="AK17" s="39" t="s">
        <v>41</v>
      </c>
      <c r="AL17" s="3"/>
      <c r="AM17" s="3"/>
      <c r="AN17" s="3">
        <v>2</v>
      </c>
      <c r="AO17" s="16">
        <v>1821</v>
      </c>
      <c r="AP17" s="2"/>
      <c r="AQ17" s="1"/>
      <c r="AR17" s="8">
        <v>13</v>
      </c>
      <c r="AS17" s="39" t="s">
        <v>62</v>
      </c>
      <c r="AU17" s="3">
        <v>6</v>
      </c>
      <c r="AV17" s="16">
        <v>738</v>
      </c>
      <c r="AY17" s="28">
        <v>4</v>
      </c>
      <c r="AZ17" s="29" t="s">
        <v>27</v>
      </c>
      <c r="BA17" s="29"/>
      <c r="BB17" s="36">
        <v>3465</v>
      </c>
      <c r="BC17" s="31">
        <v>4</v>
      </c>
    </row>
    <row r="18" spans="1:55" ht="12.75">
      <c r="A18" s="2">
        <v>14</v>
      </c>
      <c r="B18" s="39" t="s">
        <v>43</v>
      </c>
      <c r="C18" s="3"/>
      <c r="D18" s="3"/>
      <c r="E18" s="3"/>
      <c r="F18" s="16">
        <f>Men!$Q$255</f>
        <v>2060</v>
      </c>
      <c r="G18" s="2"/>
      <c r="H18" s="1"/>
      <c r="I18" s="8">
        <v>14</v>
      </c>
      <c r="J18" s="39" t="s">
        <v>35</v>
      </c>
      <c r="L18" s="3"/>
      <c r="M18" s="16">
        <f>Women!$P$170</f>
        <v>950</v>
      </c>
      <c r="P18" s="28">
        <v>5</v>
      </c>
      <c r="Q18" s="29" t="s">
        <v>52</v>
      </c>
      <c r="R18" s="29"/>
      <c r="S18" s="36">
        <f>F20+M18+1</f>
        <v>3566</v>
      </c>
      <c r="T18" s="31">
        <f>3+0</f>
        <v>3</v>
      </c>
      <c r="AJ18" s="2">
        <v>14</v>
      </c>
      <c r="AK18" s="3" t="s">
        <v>47</v>
      </c>
      <c r="AL18" s="3"/>
      <c r="AM18" s="3"/>
      <c r="AN18" s="3">
        <v>1</v>
      </c>
      <c r="AO18" s="16">
        <v>1911</v>
      </c>
      <c r="AP18" s="2"/>
      <c r="AQ18" s="1"/>
      <c r="AR18" s="8">
        <v>14</v>
      </c>
      <c r="AS18" s="39" t="s">
        <v>34</v>
      </c>
      <c r="AT18" s="3"/>
      <c r="AU18" s="3">
        <v>5</v>
      </c>
      <c r="AV18" s="16">
        <v>942</v>
      </c>
      <c r="AY18" s="28">
        <v>5</v>
      </c>
      <c r="AZ18" s="29" t="s">
        <v>40</v>
      </c>
      <c r="BA18" s="29"/>
      <c r="BB18" s="36">
        <v>3478</v>
      </c>
      <c r="BC18" s="31">
        <v>3</v>
      </c>
    </row>
    <row r="19" spans="1:55" ht="12.75">
      <c r="A19" s="2">
        <v>15</v>
      </c>
      <c r="B19" s="39" t="s">
        <v>41</v>
      </c>
      <c r="C19" s="3"/>
      <c r="D19" s="3"/>
      <c r="E19" s="3"/>
      <c r="F19" s="16">
        <f>Men!$N$249</f>
        <v>2248</v>
      </c>
      <c r="G19" s="2"/>
      <c r="H19" s="1"/>
      <c r="I19" s="8">
        <v>15</v>
      </c>
      <c r="J19" s="39" t="s">
        <v>53</v>
      </c>
      <c r="K19" s="3"/>
      <c r="L19" s="3"/>
      <c r="M19" s="16">
        <f>Women!$N$170</f>
        <v>1015</v>
      </c>
      <c r="N19" s="2"/>
      <c r="P19" s="32">
        <v>6</v>
      </c>
      <c r="Q19" s="33" t="s">
        <v>51</v>
      </c>
      <c r="R19" s="33"/>
      <c r="S19" s="37">
        <f>F20+1+M21+1</f>
        <v>3852</v>
      </c>
      <c r="T19" s="35">
        <f>0+0</f>
        <v>0</v>
      </c>
      <c r="AJ19" s="2">
        <v>15</v>
      </c>
      <c r="AK19" s="39" t="s">
        <v>35</v>
      </c>
      <c r="AL19" s="3"/>
      <c r="AM19" s="3"/>
      <c r="AN19" s="3">
        <v>4</v>
      </c>
      <c r="AO19" s="16">
        <v>2016</v>
      </c>
      <c r="AQ19" s="1"/>
      <c r="AR19" s="8">
        <v>15</v>
      </c>
      <c r="AS19" s="39" t="s">
        <v>30</v>
      </c>
      <c r="AU19" s="3">
        <v>4</v>
      </c>
      <c r="AV19" s="16">
        <v>984</v>
      </c>
      <c r="AY19" s="32">
        <v>6</v>
      </c>
      <c r="AZ19" s="33" t="s">
        <v>52</v>
      </c>
      <c r="BA19" s="33"/>
      <c r="BB19" s="37">
        <v>3525</v>
      </c>
      <c r="BC19" s="35">
        <v>3</v>
      </c>
    </row>
    <row r="20" spans="1:49" ht="12.75">
      <c r="A20" s="2">
        <v>16</v>
      </c>
      <c r="B20" s="39" t="s">
        <v>48</v>
      </c>
      <c r="C20" s="3"/>
      <c r="D20" s="3"/>
      <c r="E20" s="3"/>
      <c r="F20" s="16">
        <f>Men!$M$252</f>
        <v>2615</v>
      </c>
      <c r="G20" s="2"/>
      <c r="H20" s="1"/>
      <c r="I20" s="8">
        <v>16</v>
      </c>
      <c r="J20" s="39" t="s">
        <v>34</v>
      </c>
      <c r="K20" s="3"/>
      <c r="L20" s="3"/>
      <c r="M20" s="16">
        <f>Women!$Q$170</f>
        <v>1036</v>
      </c>
      <c r="AJ20" s="2">
        <v>16</v>
      </c>
      <c r="AK20" s="39" t="s">
        <v>43</v>
      </c>
      <c r="AL20" s="3"/>
      <c r="AM20" s="3"/>
      <c r="AN20" s="3">
        <v>6</v>
      </c>
      <c r="AO20" s="16">
        <v>2029</v>
      </c>
      <c r="AP20" s="2"/>
      <c r="AQ20" s="1"/>
      <c r="AR20" s="8">
        <v>16</v>
      </c>
      <c r="AS20" s="39" t="s">
        <v>53</v>
      </c>
      <c r="AT20" s="3"/>
      <c r="AU20" s="3">
        <v>3</v>
      </c>
      <c r="AV20" s="16">
        <v>997</v>
      </c>
      <c r="AW20" s="2"/>
    </row>
    <row r="21" spans="1:55" ht="12.75">
      <c r="A21" s="2"/>
      <c r="H21" s="1"/>
      <c r="I21" s="8">
        <v>17</v>
      </c>
      <c r="J21" s="39" t="s">
        <v>43</v>
      </c>
      <c r="K21" s="3"/>
      <c r="L21" s="3"/>
      <c r="M21" s="16">
        <f>Women!$Q$173</f>
        <v>1235</v>
      </c>
      <c r="N21" s="2"/>
      <c r="P21" s="19" t="s">
        <v>3</v>
      </c>
      <c r="Q21" s="20" t="s">
        <v>59</v>
      </c>
      <c r="R21" s="20"/>
      <c r="S21" s="22" t="s">
        <v>14</v>
      </c>
      <c r="T21" s="23" t="s">
        <v>15</v>
      </c>
      <c r="AJ21" s="2">
        <v>17</v>
      </c>
      <c r="AK21" s="39" t="s">
        <v>48</v>
      </c>
      <c r="AL21" s="3"/>
      <c r="AM21" s="3"/>
      <c r="AN21" s="3">
        <v>3</v>
      </c>
      <c r="AO21" s="16">
        <v>2480</v>
      </c>
      <c r="AP21" s="2"/>
      <c r="AQ21" s="1"/>
      <c r="AR21" s="8">
        <v>17</v>
      </c>
      <c r="AS21" s="39" t="s">
        <v>35</v>
      </c>
      <c r="AU21" s="3">
        <v>2</v>
      </c>
      <c r="AV21" s="16">
        <v>1044</v>
      </c>
      <c r="AW21" s="2"/>
      <c r="AY21" s="19" t="s">
        <v>3</v>
      </c>
      <c r="AZ21" s="20" t="s">
        <v>59</v>
      </c>
      <c r="BA21" s="20"/>
      <c r="BB21" s="22" t="s">
        <v>14</v>
      </c>
      <c r="BC21" s="23" t="s">
        <v>15</v>
      </c>
    </row>
    <row r="22" spans="3:55" ht="12.75">
      <c r="C22" s="3"/>
      <c r="D22" s="3"/>
      <c r="E22" s="3"/>
      <c r="F22" s="2"/>
      <c r="G22" s="2"/>
      <c r="J22" s="3"/>
      <c r="K22" s="3"/>
      <c r="L22" s="3"/>
      <c r="M22" s="2"/>
      <c r="N22" s="2"/>
      <c r="P22" s="24">
        <v>1</v>
      </c>
      <c r="Q22" s="25" t="s">
        <v>31</v>
      </c>
      <c r="R22" s="25"/>
      <c r="S22" s="48">
        <f>F18+M21</f>
        <v>3295</v>
      </c>
      <c r="T22" s="27">
        <f>6+6</f>
        <v>12</v>
      </c>
      <c r="AL22" s="3"/>
      <c r="AM22" s="3"/>
      <c r="AN22" s="3"/>
      <c r="AO22" s="2"/>
      <c r="AP22" s="2"/>
      <c r="AS22" s="3"/>
      <c r="AT22" s="3"/>
      <c r="AU22" s="3"/>
      <c r="AV22" s="2"/>
      <c r="AW22" s="2"/>
      <c r="AY22" s="24">
        <v>1</v>
      </c>
      <c r="AZ22" s="25" t="s">
        <v>31</v>
      </c>
      <c r="BA22" s="25"/>
      <c r="BB22" s="48">
        <v>3074</v>
      </c>
      <c r="BC22" s="27">
        <v>6</v>
      </c>
    </row>
    <row r="23" spans="2:55" ht="12.75">
      <c r="B23" s="3"/>
      <c r="C23" s="3"/>
      <c r="D23" s="3"/>
      <c r="E23" s="19" t="s">
        <v>3</v>
      </c>
      <c r="F23" s="20" t="s">
        <v>17</v>
      </c>
      <c r="G23" s="20"/>
      <c r="H23" s="20"/>
      <c r="I23" s="21"/>
      <c r="J23" s="22" t="s">
        <v>14</v>
      </c>
      <c r="K23" s="23" t="s">
        <v>15</v>
      </c>
      <c r="L23" s="3"/>
      <c r="M23" s="2"/>
      <c r="N23" s="2"/>
      <c r="P23" s="28">
        <v>2</v>
      </c>
      <c r="Q23" s="29" t="s">
        <v>27</v>
      </c>
      <c r="R23" s="29"/>
      <c r="S23" s="36">
        <f>$F$20+1+$M$18+1</f>
        <v>3567</v>
      </c>
      <c r="T23" s="31">
        <v>0</v>
      </c>
      <c r="AK23" s="3"/>
      <c r="AL23" s="3"/>
      <c r="AM23" s="3"/>
      <c r="AN23" s="19" t="s">
        <v>3</v>
      </c>
      <c r="AO23" s="20" t="s">
        <v>17</v>
      </c>
      <c r="AP23" s="20"/>
      <c r="AQ23" s="20"/>
      <c r="AR23" s="21"/>
      <c r="AS23" s="22" t="s">
        <v>14</v>
      </c>
      <c r="AT23" s="23" t="s">
        <v>15</v>
      </c>
      <c r="AU23" s="3"/>
      <c r="AV23" s="2"/>
      <c r="AW23" s="2"/>
      <c r="AY23" s="28">
        <v>2</v>
      </c>
      <c r="AZ23" s="29" t="s">
        <v>27</v>
      </c>
      <c r="BA23" s="29"/>
      <c r="BB23" s="36">
        <v>3526</v>
      </c>
      <c r="BC23" s="31">
        <v>0</v>
      </c>
    </row>
    <row r="24" spans="1:55" ht="12.75">
      <c r="A24" s="4"/>
      <c r="B24" s="4"/>
      <c r="C24" s="4"/>
      <c r="D24" s="4"/>
      <c r="E24" s="24">
        <v>1</v>
      </c>
      <c r="F24" s="25" t="s">
        <v>13</v>
      </c>
      <c r="G24" s="25"/>
      <c r="H24" s="25"/>
      <c r="I24" s="30"/>
      <c r="J24" s="48">
        <f>F7+M5</f>
        <v>477</v>
      </c>
      <c r="K24" s="27">
        <v>10</v>
      </c>
      <c r="L24" s="6"/>
      <c r="M24" s="5"/>
      <c r="N24" s="5"/>
      <c r="O24" s="4"/>
      <c r="P24" s="28">
        <v>3</v>
      </c>
      <c r="Q24" s="29" t="s">
        <v>52</v>
      </c>
      <c r="R24" s="29"/>
      <c r="S24" s="36">
        <f>$F$20+1+$M$18+1</f>
        <v>3567</v>
      </c>
      <c r="T24" s="31">
        <v>0</v>
      </c>
      <c r="AJ24" s="4"/>
      <c r="AK24" s="4"/>
      <c r="AL24" s="4"/>
      <c r="AM24" s="4"/>
      <c r="AN24" s="24">
        <v>1</v>
      </c>
      <c r="AO24" s="25" t="s">
        <v>51</v>
      </c>
      <c r="AP24" s="25"/>
      <c r="AQ24" s="25"/>
      <c r="AR24" s="26"/>
      <c r="AS24" s="48">
        <v>453</v>
      </c>
      <c r="AT24" s="27">
        <v>9</v>
      </c>
      <c r="AU24" s="6"/>
      <c r="AV24" s="5"/>
      <c r="AW24" s="5"/>
      <c r="AX24" s="4"/>
      <c r="AY24" s="28">
        <v>3</v>
      </c>
      <c r="AZ24" s="29" t="s">
        <v>52</v>
      </c>
      <c r="BA24" s="29"/>
      <c r="BB24" s="36">
        <v>3526</v>
      </c>
      <c r="BC24" s="31">
        <v>0</v>
      </c>
    </row>
    <row r="25" spans="5:55" ht="12.75">
      <c r="E25" s="28">
        <v>2</v>
      </c>
      <c r="F25" s="49" t="s">
        <v>51</v>
      </c>
      <c r="G25" s="49"/>
      <c r="H25" s="49"/>
      <c r="I25" s="26"/>
      <c r="J25" s="66">
        <f>F5+M8</f>
        <v>548</v>
      </c>
      <c r="K25" s="67">
        <f>G5+N8</f>
        <v>9</v>
      </c>
      <c r="L25" s="3"/>
      <c r="M25" s="2"/>
      <c r="N25" s="2"/>
      <c r="P25" s="28">
        <v>4</v>
      </c>
      <c r="Q25" s="29" t="s">
        <v>40</v>
      </c>
      <c r="R25" s="29"/>
      <c r="S25" s="36">
        <f>$F$20+1+$M$18+1</f>
        <v>3567</v>
      </c>
      <c r="T25" s="31">
        <v>0</v>
      </c>
      <c r="AN25" s="28">
        <v>2</v>
      </c>
      <c r="AO25" s="29" t="s">
        <v>27</v>
      </c>
      <c r="AP25" s="29"/>
      <c r="AQ25" s="29"/>
      <c r="AR25" s="30"/>
      <c r="AS25" s="36">
        <v>684</v>
      </c>
      <c r="AT25" s="31">
        <v>9</v>
      </c>
      <c r="AU25" s="3"/>
      <c r="AV25" s="2"/>
      <c r="AW25" s="2"/>
      <c r="AY25" s="28">
        <v>4</v>
      </c>
      <c r="AZ25" s="29" t="s">
        <v>40</v>
      </c>
      <c r="BA25" s="29"/>
      <c r="BB25" s="36">
        <v>3526</v>
      </c>
      <c r="BC25" s="31">
        <v>0</v>
      </c>
    </row>
    <row r="26" spans="5:55" ht="12.75">
      <c r="E26" s="28">
        <v>3</v>
      </c>
      <c r="F26" s="29" t="s">
        <v>27</v>
      </c>
      <c r="G26" s="29"/>
      <c r="H26" s="29"/>
      <c r="I26" s="30"/>
      <c r="J26" s="36">
        <f>F8+M6</f>
        <v>582</v>
      </c>
      <c r="K26" s="31">
        <v>8</v>
      </c>
      <c r="L26" s="3"/>
      <c r="M26" s="2"/>
      <c r="N26" s="2"/>
      <c r="P26" s="28">
        <v>4</v>
      </c>
      <c r="Q26" s="29" t="s">
        <v>51</v>
      </c>
      <c r="R26" s="29"/>
      <c r="S26" s="36">
        <f>$F$20+1+$M$18+1</f>
        <v>3567</v>
      </c>
      <c r="T26" s="31">
        <v>0</v>
      </c>
      <c r="AN26" s="28">
        <v>3</v>
      </c>
      <c r="AO26" s="49" t="s">
        <v>13</v>
      </c>
      <c r="AP26" s="29"/>
      <c r="AQ26" s="29"/>
      <c r="AR26" s="30"/>
      <c r="AS26" s="36">
        <v>604</v>
      </c>
      <c r="AT26" s="31">
        <v>8</v>
      </c>
      <c r="AU26" s="3"/>
      <c r="AV26" s="2"/>
      <c r="AW26" s="2"/>
      <c r="AY26" s="28">
        <v>4</v>
      </c>
      <c r="AZ26" s="29" t="s">
        <v>51</v>
      </c>
      <c r="BA26" s="29"/>
      <c r="BB26" s="36">
        <v>3526</v>
      </c>
      <c r="BC26" s="31">
        <v>0</v>
      </c>
    </row>
    <row r="27" spans="1:55" s="4" customFormat="1" ht="12.75">
      <c r="A27"/>
      <c r="B27"/>
      <c r="C27"/>
      <c r="D27"/>
      <c r="E27" s="28">
        <v>4</v>
      </c>
      <c r="F27" s="29" t="s">
        <v>31</v>
      </c>
      <c r="G27" s="29"/>
      <c r="H27" s="29"/>
      <c r="I27" s="30"/>
      <c r="J27" s="36">
        <f>F6+M9</f>
        <v>589</v>
      </c>
      <c r="K27" s="31">
        <f>G6+N9</f>
        <v>7</v>
      </c>
      <c r="L27" s="3"/>
      <c r="M27" s="2"/>
      <c r="N27" s="2"/>
      <c r="O27"/>
      <c r="P27" s="32">
        <v>4</v>
      </c>
      <c r="Q27" s="33" t="s">
        <v>13</v>
      </c>
      <c r="R27" s="33"/>
      <c r="S27" s="37">
        <f>$F$20+1+$M$18+1</f>
        <v>3567</v>
      </c>
      <c r="T27" s="35">
        <v>0</v>
      </c>
      <c r="AJ27"/>
      <c r="AK27"/>
      <c r="AL27"/>
      <c r="AM27"/>
      <c r="AN27" s="28">
        <v>4</v>
      </c>
      <c r="AO27" s="29" t="s">
        <v>31</v>
      </c>
      <c r="AP27" s="29"/>
      <c r="AQ27" s="29"/>
      <c r="AR27" s="30"/>
      <c r="AS27" s="36">
        <v>522</v>
      </c>
      <c r="AT27" s="31">
        <v>7</v>
      </c>
      <c r="AU27" s="3"/>
      <c r="AV27" s="2"/>
      <c r="AW27" s="2"/>
      <c r="AX27"/>
      <c r="AY27" s="32">
        <v>4</v>
      </c>
      <c r="AZ27" s="33" t="s">
        <v>13</v>
      </c>
      <c r="BA27" s="33"/>
      <c r="BB27" s="37">
        <v>3526</v>
      </c>
      <c r="BC27" s="35">
        <v>0</v>
      </c>
    </row>
    <row r="28" spans="5:49" ht="12.75">
      <c r="E28" s="28">
        <v>5</v>
      </c>
      <c r="F28" s="49" t="s">
        <v>40</v>
      </c>
      <c r="G28" s="29"/>
      <c r="H28" s="29"/>
      <c r="I28" s="30"/>
      <c r="J28" s="36">
        <f>F9+M7</f>
        <v>820</v>
      </c>
      <c r="K28" s="31">
        <v>6</v>
      </c>
      <c r="L28" s="3"/>
      <c r="M28" s="2"/>
      <c r="N28" s="2"/>
      <c r="AN28" s="28">
        <v>5</v>
      </c>
      <c r="AO28" s="49" t="s">
        <v>40</v>
      </c>
      <c r="AP28" s="29"/>
      <c r="AQ28" s="29"/>
      <c r="AR28" s="30"/>
      <c r="AS28" s="36">
        <v>820</v>
      </c>
      <c r="AT28" s="31">
        <v>7</v>
      </c>
      <c r="AU28" s="3"/>
      <c r="AV28" s="2"/>
      <c r="AW28" s="2"/>
    </row>
    <row r="29" spans="5:49" ht="12.75">
      <c r="E29" s="32">
        <v>6</v>
      </c>
      <c r="F29" s="33" t="s">
        <v>52</v>
      </c>
      <c r="G29" s="33"/>
      <c r="H29" s="33"/>
      <c r="I29" s="34"/>
      <c r="J29" s="37">
        <f>F11+M10</f>
        <v>1261</v>
      </c>
      <c r="K29" s="35">
        <f>G11+N10</f>
        <v>2</v>
      </c>
      <c r="L29" s="3"/>
      <c r="M29" s="2"/>
      <c r="N29" s="2"/>
      <c r="AN29" s="32">
        <v>6</v>
      </c>
      <c r="AO29" s="33" t="s">
        <v>52</v>
      </c>
      <c r="AP29" s="33"/>
      <c r="AQ29" s="33"/>
      <c r="AR29" s="34"/>
      <c r="AS29" s="37">
        <v>1332</v>
      </c>
      <c r="AT29" s="35">
        <v>2</v>
      </c>
      <c r="AU29" s="3"/>
      <c r="AV29" s="2"/>
      <c r="AW29" s="2"/>
    </row>
    <row r="30" spans="2:49" ht="12.75">
      <c r="B30" s="3"/>
      <c r="C30" s="3"/>
      <c r="D30" s="3"/>
      <c r="E30" s="3"/>
      <c r="F30" s="2"/>
      <c r="G30" s="2"/>
      <c r="J30" s="3"/>
      <c r="K30" s="3"/>
      <c r="L30" s="3"/>
      <c r="M30" s="2"/>
      <c r="N30" s="2"/>
      <c r="AK30" s="3"/>
      <c r="AL30" s="3"/>
      <c r="AM30" s="3"/>
      <c r="AN30" s="3"/>
      <c r="AO30" s="2"/>
      <c r="AP30" s="2"/>
      <c r="AS30" s="3"/>
      <c r="AT30" s="3"/>
      <c r="AU30" s="3"/>
      <c r="AV30" s="2"/>
      <c r="AW30" s="2"/>
    </row>
    <row r="31" spans="1:50" ht="12.75">
      <c r="A31" s="5" t="s">
        <v>3</v>
      </c>
      <c r="B31" s="6" t="s">
        <v>18</v>
      </c>
      <c r="C31" s="6"/>
      <c r="D31" s="6"/>
      <c r="E31" s="6"/>
      <c r="F31" s="5" t="s">
        <v>14</v>
      </c>
      <c r="G31" s="5" t="s">
        <v>15</v>
      </c>
      <c r="H31" s="4"/>
      <c r="I31" s="5" t="s">
        <v>3</v>
      </c>
      <c r="J31" s="6" t="s">
        <v>19</v>
      </c>
      <c r="K31" s="6"/>
      <c r="L31" s="6"/>
      <c r="M31" s="5" t="s">
        <v>14</v>
      </c>
      <c r="N31" s="5" t="s">
        <v>15</v>
      </c>
      <c r="O31" s="4"/>
      <c r="AJ31" s="5" t="s">
        <v>3</v>
      </c>
      <c r="AK31" s="6" t="s">
        <v>18</v>
      </c>
      <c r="AL31" s="6"/>
      <c r="AM31" s="6"/>
      <c r="AN31" s="6"/>
      <c r="AO31" s="5" t="s">
        <v>14</v>
      </c>
      <c r="AP31" s="5" t="s">
        <v>15</v>
      </c>
      <c r="AQ31" s="4"/>
      <c r="AR31" s="5" t="s">
        <v>3</v>
      </c>
      <c r="AS31" s="6" t="s">
        <v>19</v>
      </c>
      <c r="AT31" s="6"/>
      <c r="AU31" s="6"/>
      <c r="AV31" s="5" t="s">
        <v>14</v>
      </c>
      <c r="AW31" s="5" t="s">
        <v>15</v>
      </c>
      <c r="AX31" s="4"/>
    </row>
    <row r="32" spans="1:50" ht="12.75">
      <c r="A32" s="5">
        <v>1</v>
      </c>
      <c r="B32" s="14" t="s">
        <v>51</v>
      </c>
      <c r="C32" s="14"/>
      <c r="D32" s="14"/>
      <c r="E32" s="14"/>
      <c r="F32" s="60">
        <f>Men!$V$2</f>
        <v>48</v>
      </c>
      <c r="G32" s="9">
        <v>6</v>
      </c>
      <c r="H32" s="4"/>
      <c r="I32" s="5">
        <v>1</v>
      </c>
      <c r="J32" s="14" t="s">
        <v>27</v>
      </c>
      <c r="K32" s="14"/>
      <c r="L32" s="14"/>
      <c r="M32" s="9">
        <f>Women!$S$2</f>
        <v>22</v>
      </c>
      <c r="N32" s="9">
        <v>6</v>
      </c>
      <c r="O32" s="4"/>
      <c r="AJ32" s="5">
        <v>1</v>
      </c>
      <c r="AK32" s="14" t="s">
        <v>51</v>
      </c>
      <c r="AL32" s="14"/>
      <c r="AM32" s="14"/>
      <c r="AN32" s="14"/>
      <c r="AO32" s="60">
        <v>82</v>
      </c>
      <c r="AP32" s="9">
        <v>6</v>
      </c>
      <c r="AQ32" s="4"/>
      <c r="AR32" s="5">
        <v>1</v>
      </c>
      <c r="AS32" s="14" t="s">
        <v>27</v>
      </c>
      <c r="AT32" s="14"/>
      <c r="AU32" s="14"/>
      <c r="AV32" s="9">
        <v>27</v>
      </c>
      <c r="AW32" s="9">
        <v>6</v>
      </c>
      <c r="AX32" s="4"/>
    </row>
    <row r="33" spans="1:49" ht="12.75">
      <c r="A33" s="2">
        <v>2</v>
      </c>
      <c r="B33" s="17" t="s">
        <v>31</v>
      </c>
      <c r="C33" s="17"/>
      <c r="D33" s="17"/>
      <c r="E33" s="17"/>
      <c r="F33" s="47">
        <f>Men!$X$2</f>
        <v>100</v>
      </c>
      <c r="G33" s="18">
        <v>5</v>
      </c>
      <c r="I33" s="2">
        <v>2</v>
      </c>
      <c r="J33" s="17" t="s">
        <v>40</v>
      </c>
      <c r="K33" s="15"/>
      <c r="L33" s="15"/>
      <c r="M33" s="10">
        <f>Women!$U$2</f>
        <v>39</v>
      </c>
      <c r="N33" s="10">
        <v>5</v>
      </c>
      <c r="AJ33" s="2">
        <v>2</v>
      </c>
      <c r="AK33" s="17" t="s">
        <v>13</v>
      </c>
      <c r="AL33" s="17"/>
      <c r="AM33" s="17"/>
      <c r="AN33" s="17"/>
      <c r="AO33" s="47">
        <v>100</v>
      </c>
      <c r="AP33" s="18">
        <v>5</v>
      </c>
      <c r="AR33" s="2">
        <v>2</v>
      </c>
      <c r="AS33" s="17" t="s">
        <v>13</v>
      </c>
      <c r="AT33" s="17"/>
      <c r="AU33" s="17"/>
      <c r="AV33" s="18">
        <v>44</v>
      </c>
      <c r="AW33" s="18">
        <v>5</v>
      </c>
    </row>
    <row r="34" spans="1:55" s="4" customFormat="1" ht="12.75">
      <c r="A34" s="2">
        <v>3</v>
      </c>
      <c r="B34" s="17" t="s">
        <v>40</v>
      </c>
      <c r="C34" s="17"/>
      <c r="D34" s="17"/>
      <c r="E34" s="17"/>
      <c r="F34" s="47">
        <f>Men!$U$2</f>
        <v>113</v>
      </c>
      <c r="G34" s="18">
        <v>4</v>
      </c>
      <c r="H34"/>
      <c r="I34" s="2">
        <v>3</v>
      </c>
      <c r="J34" s="17" t="s">
        <v>13</v>
      </c>
      <c r="K34" s="17"/>
      <c r="L34" s="17"/>
      <c r="M34" s="18">
        <f>Women!$W$2</f>
        <v>49</v>
      </c>
      <c r="N34" s="18">
        <v>4</v>
      </c>
      <c r="O34"/>
      <c r="P34"/>
      <c r="Q34"/>
      <c r="R34"/>
      <c r="S34"/>
      <c r="T34"/>
      <c r="AJ34" s="2">
        <v>3</v>
      </c>
      <c r="AK34" s="17" t="s">
        <v>31</v>
      </c>
      <c r="AL34" s="17"/>
      <c r="AM34" s="17"/>
      <c r="AN34" s="17"/>
      <c r="AO34" s="47">
        <v>113</v>
      </c>
      <c r="AP34" s="18">
        <v>4</v>
      </c>
      <c r="AQ34"/>
      <c r="AR34" s="2">
        <v>3</v>
      </c>
      <c r="AS34" s="17" t="s">
        <v>31</v>
      </c>
      <c r="AT34" s="17"/>
      <c r="AU34" s="17"/>
      <c r="AV34" s="18">
        <v>46</v>
      </c>
      <c r="AW34" s="18">
        <v>4</v>
      </c>
      <c r="AX34"/>
      <c r="AY34"/>
      <c r="AZ34"/>
      <c r="BA34"/>
      <c r="BB34"/>
      <c r="BC34"/>
    </row>
    <row r="35" spans="1:55" s="4" customFormat="1" ht="12.75">
      <c r="A35" s="2">
        <v>4</v>
      </c>
      <c r="B35" s="17" t="s">
        <v>27</v>
      </c>
      <c r="C35" s="17"/>
      <c r="D35" s="17"/>
      <c r="E35" s="17"/>
      <c r="F35" s="47">
        <f>Men!$S$2</f>
        <v>150</v>
      </c>
      <c r="G35" s="18">
        <v>3</v>
      </c>
      <c r="H35"/>
      <c r="I35" s="2">
        <v>4</v>
      </c>
      <c r="J35" s="17" t="s">
        <v>51</v>
      </c>
      <c r="K35" s="15"/>
      <c r="L35" s="15"/>
      <c r="M35" s="10">
        <f>Women!$V$2</f>
        <v>71</v>
      </c>
      <c r="N35" s="10">
        <v>3</v>
      </c>
      <c r="O35"/>
      <c r="P35"/>
      <c r="Q35"/>
      <c r="R35"/>
      <c r="S35"/>
      <c r="T35"/>
      <c r="AJ35" s="2">
        <v>4</v>
      </c>
      <c r="AK35" s="17" t="s">
        <v>40</v>
      </c>
      <c r="AL35" s="17"/>
      <c r="AM35" s="17"/>
      <c r="AN35" s="17"/>
      <c r="AO35" s="47">
        <v>131</v>
      </c>
      <c r="AP35" s="18">
        <v>3</v>
      </c>
      <c r="AQ35"/>
      <c r="AR35" s="2">
        <v>4</v>
      </c>
      <c r="AS35" s="17" t="s">
        <v>40</v>
      </c>
      <c r="AT35" s="15"/>
      <c r="AU35" s="15"/>
      <c r="AV35" s="10">
        <v>49</v>
      </c>
      <c r="AW35" s="10">
        <v>3</v>
      </c>
      <c r="AX35"/>
      <c r="AY35"/>
      <c r="AZ35"/>
      <c r="BA35"/>
      <c r="BB35"/>
      <c r="BC35"/>
    </row>
    <row r="36" spans="1:49" ht="12.75">
      <c r="A36" s="2">
        <v>5</v>
      </c>
      <c r="B36" s="17" t="s">
        <v>13</v>
      </c>
      <c r="C36" s="17"/>
      <c r="D36" s="17"/>
      <c r="E36" s="17"/>
      <c r="F36" s="47">
        <f>Men!$W$2</f>
        <v>151</v>
      </c>
      <c r="G36" s="18">
        <v>2</v>
      </c>
      <c r="I36" s="2">
        <v>5</v>
      </c>
      <c r="J36" s="17" t="s">
        <v>31</v>
      </c>
      <c r="K36" s="17"/>
      <c r="L36" s="17"/>
      <c r="M36" s="18">
        <f>Women!$X$2</f>
        <v>83</v>
      </c>
      <c r="N36" s="18">
        <v>2</v>
      </c>
      <c r="AJ36" s="2">
        <v>5</v>
      </c>
      <c r="AK36" s="17" t="s">
        <v>27</v>
      </c>
      <c r="AL36" s="17"/>
      <c r="AM36" s="17"/>
      <c r="AN36" s="17"/>
      <c r="AO36" s="47">
        <v>141</v>
      </c>
      <c r="AP36" s="18">
        <v>2</v>
      </c>
      <c r="AR36" s="2">
        <v>5</v>
      </c>
      <c r="AS36" s="17" t="s">
        <v>51</v>
      </c>
      <c r="AT36" s="15"/>
      <c r="AU36" s="15"/>
      <c r="AV36" s="10">
        <v>64</v>
      </c>
      <c r="AW36" s="10">
        <v>2</v>
      </c>
    </row>
    <row r="37" spans="1:49" ht="12.75">
      <c r="A37" s="2">
        <v>6</v>
      </c>
      <c r="B37" s="17" t="s">
        <v>52</v>
      </c>
      <c r="C37" s="17"/>
      <c r="D37" s="17"/>
      <c r="E37" s="17"/>
      <c r="F37" s="47">
        <f>Men!$T$2</f>
        <v>172</v>
      </c>
      <c r="G37" s="18">
        <v>1</v>
      </c>
      <c r="I37" s="2">
        <v>6</v>
      </c>
      <c r="J37" s="39" t="s">
        <v>28</v>
      </c>
      <c r="M37" s="2">
        <f>Women!$S$167</f>
        <v>92</v>
      </c>
      <c r="AJ37" s="2">
        <v>6</v>
      </c>
      <c r="AK37" s="17" t="s">
        <v>52</v>
      </c>
      <c r="AL37" s="17"/>
      <c r="AM37" s="17"/>
      <c r="AN37" s="17"/>
      <c r="AO37" s="47">
        <v>190</v>
      </c>
      <c r="AP37" s="18">
        <v>1</v>
      </c>
      <c r="AR37" s="2">
        <v>6</v>
      </c>
      <c r="AS37" s="17" t="s">
        <v>52</v>
      </c>
      <c r="AT37" s="17"/>
      <c r="AU37" s="17"/>
      <c r="AV37" s="18">
        <v>80</v>
      </c>
      <c r="AW37" s="18">
        <v>1</v>
      </c>
    </row>
    <row r="38" spans="1:48" ht="12.75">
      <c r="A38" s="2">
        <v>7</v>
      </c>
      <c r="B38" s="39" t="s">
        <v>50</v>
      </c>
      <c r="F38" s="16">
        <f>Men!$V$249</f>
        <v>235</v>
      </c>
      <c r="I38" s="2">
        <v>7</v>
      </c>
      <c r="J38" s="17" t="s">
        <v>52</v>
      </c>
      <c r="K38" s="17"/>
      <c r="L38" s="17"/>
      <c r="M38" s="18">
        <f>Women!$T$2</f>
        <v>94</v>
      </c>
      <c r="N38" s="18">
        <v>1</v>
      </c>
      <c r="AJ38" s="2">
        <v>7</v>
      </c>
      <c r="AK38" s="39" t="s">
        <v>50</v>
      </c>
      <c r="AO38" s="16">
        <v>215</v>
      </c>
      <c r="AR38" s="2">
        <v>7</v>
      </c>
      <c r="AS38" s="39" t="s">
        <v>50</v>
      </c>
      <c r="AT38" s="3"/>
      <c r="AU38" s="3"/>
      <c r="AV38" s="2">
        <v>112</v>
      </c>
    </row>
    <row r="39" spans="1:48" ht="12.75">
      <c r="A39" s="2">
        <v>8</v>
      </c>
      <c r="B39" s="39" t="s">
        <v>32</v>
      </c>
      <c r="C39" s="3"/>
      <c r="D39" s="3"/>
      <c r="E39" s="3"/>
      <c r="F39" s="16">
        <f>Men!$X$249</f>
        <v>277</v>
      </c>
      <c r="H39" s="2"/>
      <c r="I39" s="2">
        <v>8</v>
      </c>
      <c r="J39" s="3" t="s">
        <v>41</v>
      </c>
      <c r="K39" s="3"/>
      <c r="L39" s="3"/>
      <c r="M39" s="2">
        <f>Women!$U$167</f>
        <v>104</v>
      </c>
      <c r="AJ39" s="2">
        <v>8</v>
      </c>
      <c r="AK39" s="39" t="s">
        <v>29</v>
      </c>
      <c r="AL39" s="3"/>
      <c r="AM39" s="3"/>
      <c r="AN39" s="3"/>
      <c r="AO39" s="16">
        <v>271</v>
      </c>
      <c r="AQ39" s="2"/>
      <c r="AR39" s="2">
        <v>8</v>
      </c>
      <c r="AS39" s="3" t="s">
        <v>47</v>
      </c>
      <c r="AU39" s="3"/>
      <c r="AV39" s="2">
        <v>141</v>
      </c>
    </row>
    <row r="40" spans="1:48" ht="12.75">
      <c r="A40" s="2">
        <v>9</v>
      </c>
      <c r="B40" s="39" t="s">
        <v>28</v>
      </c>
      <c r="C40" s="3"/>
      <c r="D40" s="3"/>
      <c r="E40" s="3"/>
      <c r="F40" s="16">
        <f>Men!$S$249</f>
        <v>299</v>
      </c>
      <c r="G40" s="2"/>
      <c r="H40" s="2"/>
      <c r="I40" s="2">
        <v>9</v>
      </c>
      <c r="J40" s="39" t="s">
        <v>32</v>
      </c>
      <c r="M40" s="2">
        <f>Women!$X$167</f>
        <v>149</v>
      </c>
      <c r="AJ40" s="2">
        <v>9</v>
      </c>
      <c r="AK40" s="39" t="s">
        <v>32</v>
      </c>
      <c r="AL40" s="3"/>
      <c r="AM40" s="3"/>
      <c r="AN40" s="3"/>
      <c r="AO40" s="16">
        <v>321</v>
      </c>
      <c r="AP40" s="2"/>
      <c r="AQ40" s="2"/>
      <c r="AR40" s="2">
        <v>9</v>
      </c>
      <c r="AS40" s="3" t="s">
        <v>41</v>
      </c>
      <c r="AT40" s="3"/>
      <c r="AU40" s="3"/>
      <c r="AV40" s="2">
        <v>151</v>
      </c>
    </row>
    <row r="41" spans="1:48" ht="12.75">
      <c r="A41" s="2">
        <v>10</v>
      </c>
      <c r="B41" s="39" t="s">
        <v>29</v>
      </c>
      <c r="C41" s="3"/>
      <c r="D41" s="3"/>
      <c r="E41" s="3"/>
      <c r="F41" s="16">
        <f>Men!$W$249</f>
        <v>329</v>
      </c>
      <c r="I41" s="2">
        <v>10</v>
      </c>
      <c r="J41" s="39" t="s">
        <v>50</v>
      </c>
      <c r="K41" s="3"/>
      <c r="L41" s="3"/>
      <c r="M41" s="2">
        <f>Women!$V$167</f>
        <v>154</v>
      </c>
      <c r="AJ41" s="2">
        <v>10</v>
      </c>
      <c r="AK41" s="39" t="s">
        <v>28</v>
      </c>
      <c r="AL41" s="3"/>
      <c r="AM41" s="3"/>
      <c r="AN41" s="3"/>
      <c r="AO41" s="16">
        <v>338</v>
      </c>
      <c r="AR41" s="2">
        <v>10</v>
      </c>
      <c r="AS41" s="39" t="s">
        <v>32</v>
      </c>
      <c r="AV41" s="2">
        <v>154</v>
      </c>
    </row>
    <row r="42" spans="1:48" ht="12.75">
      <c r="A42" s="2">
        <v>11</v>
      </c>
      <c r="B42" s="39" t="s">
        <v>34</v>
      </c>
      <c r="C42" s="3"/>
      <c r="D42" s="3"/>
      <c r="E42" s="3"/>
      <c r="F42" s="16">
        <f>Men!$X$252</f>
        <v>423</v>
      </c>
      <c r="I42" s="2">
        <v>11</v>
      </c>
      <c r="J42" s="3" t="s">
        <v>47</v>
      </c>
      <c r="L42" s="3"/>
      <c r="M42" s="2">
        <f>Women!$T$167</f>
        <v>166</v>
      </c>
      <c r="AJ42" s="2">
        <v>11</v>
      </c>
      <c r="AK42" s="3" t="s">
        <v>47</v>
      </c>
      <c r="AL42" s="3"/>
      <c r="AM42" s="3"/>
      <c r="AN42" s="3"/>
      <c r="AO42" s="16">
        <v>412</v>
      </c>
      <c r="AR42" s="2">
        <v>11</v>
      </c>
      <c r="AS42" s="39" t="s">
        <v>28</v>
      </c>
      <c r="AV42" s="2">
        <v>162</v>
      </c>
    </row>
    <row r="43" spans="1:48" ht="12.75">
      <c r="A43" s="2">
        <v>12</v>
      </c>
      <c r="B43" s="39" t="s">
        <v>62</v>
      </c>
      <c r="F43" s="16">
        <f>Men!$V$252</f>
        <v>438</v>
      </c>
      <c r="I43" s="2">
        <v>12</v>
      </c>
      <c r="J43" s="39" t="s">
        <v>30</v>
      </c>
      <c r="K43" s="3"/>
      <c r="L43" s="3"/>
      <c r="M43" s="2">
        <f>Women!$S$170</f>
        <v>183</v>
      </c>
      <c r="AJ43" s="2">
        <v>12</v>
      </c>
      <c r="AK43" s="39" t="s">
        <v>62</v>
      </c>
      <c r="AO43" s="16">
        <v>445</v>
      </c>
      <c r="AR43" s="2">
        <v>12</v>
      </c>
      <c r="AS43" s="39" t="s">
        <v>29</v>
      </c>
      <c r="AT43" s="3"/>
      <c r="AU43" s="3"/>
      <c r="AV43" s="2">
        <v>183</v>
      </c>
    </row>
    <row r="44" spans="1:49" ht="12.75">
      <c r="A44" s="2">
        <v>13</v>
      </c>
      <c r="B44" s="3" t="s">
        <v>47</v>
      </c>
      <c r="C44" s="3"/>
      <c r="D44" s="3"/>
      <c r="E44" s="3"/>
      <c r="F44" s="16">
        <f>Men!$T$249</f>
        <v>471</v>
      </c>
      <c r="G44" s="2"/>
      <c r="I44" s="2">
        <v>13</v>
      </c>
      <c r="J44" s="39" t="s">
        <v>29</v>
      </c>
      <c r="K44" s="3"/>
      <c r="L44" s="3"/>
      <c r="M44" s="2">
        <f>Women!$W$167</f>
        <v>197</v>
      </c>
      <c r="AJ44" s="2">
        <v>13</v>
      </c>
      <c r="AK44" s="39" t="s">
        <v>34</v>
      </c>
      <c r="AL44" s="3"/>
      <c r="AM44" s="3"/>
      <c r="AN44" s="3"/>
      <c r="AO44" s="16">
        <v>464</v>
      </c>
      <c r="AP44" s="2"/>
      <c r="AR44" s="2">
        <v>13</v>
      </c>
      <c r="AS44" s="39" t="s">
        <v>34</v>
      </c>
      <c r="AT44" s="3"/>
      <c r="AU44" s="3"/>
      <c r="AV44" s="2">
        <v>192</v>
      </c>
      <c r="AW44" s="2"/>
    </row>
    <row r="45" spans="1:49" ht="12.75">
      <c r="A45" s="2">
        <v>14</v>
      </c>
      <c r="B45" s="39" t="s">
        <v>41</v>
      </c>
      <c r="C45" s="3"/>
      <c r="D45" s="3"/>
      <c r="E45" s="3"/>
      <c r="F45" s="16">
        <f>Men!$U$249</f>
        <v>472</v>
      </c>
      <c r="I45" s="2">
        <v>14</v>
      </c>
      <c r="J45" s="39" t="s">
        <v>34</v>
      </c>
      <c r="K45" s="3"/>
      <c r="L45" s="3"/>
      <c r="M45" s="2">
        <f>Women!$X$170</f>
        <v>232</v>
      </c>
      <c r="N45" s="2"/>
      <c r="AJ45" s="2">
        <v>14</v>
      </c>
      <c r="AK45" s="39" t="s">
        <v>35</v>
      </c>
      <c r="AL45" s="3"/>
      <c r="AM45" s="3"/>
      <c r="AN45" s="3"/>
      <c r="AO45" s="16">
        <v>484</v>
      </c>
      <c r="AR45" s="2">
        <v>14</v>
      </c>
      <c r="AS45" s="39" t="s">
        <v>48</v>
      </c>
      <c r="AT45" s="3"/>
      <c r="AU45" s="3"/>
      <c r="AV45" s="2">
        <v>218</v>
      </c>
      <c r="AW45" s="2"/>
    </row>
    <row r="46" spans="1:48" ht="12.75">
      <c r="A46" s="2">
        <v>15</v>
      </c>
      <c r="B46" s="52" t="s">
        <v>43</v>
      </c>
      <c r="C46" s="3"/>
      <c r="D46" s="3"/>
      <c r="E46" s="3"/>
      <c r="F46" s="16">
        <f>Men!$X$255</f>
        <v>498</v>
      </c>
      <c r="I46" s="2">
        <v>15</v>
      </c>
      <c r="J46" s="39" t="s">
        <v>53</v>
      </c>
      <c r="K46" s="3"/>
      <c r="L46" s="3"/>
      <c r="M46" s="2">
        <f>Women!$U$170</f>
        <v>235</v>
      </c>
      <c r="AJ46" s="2">
        <v>15</v>
      </c>
      <c r="AK46" s="39" t="s">
        <v>41</v>
      </c>
      <c r="AL46" s="3"/>
      <c r="AM46" s="3"/>
      <c r="AN46" s="3"/>
      <c r="AO46" s="16">
        <v>511</v>
      </c>
      <c r="AR46" s="2">
        <v>15</v>
      </c>
      <c r="AS46" s="39" t="s">
        <v>62</v>
      </c>
      <c r="AT46" s="3"/>
      <c r="AU46" s="3"/>
      <c r="AV46" s="2">
        <v>224</v>
      </c>
    </row>
    <row r="47" spans="1:48" ht="12.75">
      <c r="A47" s="2">
        <v>16</v>
      </c>
      <c r="B47" s="39" t="s">
        <v>30</v>
      </c>
      <c r="F47" s="16">
        <f>Men!$S$252</f>
        <v>566</v>
      </c>
      <c r="I47" s="2">
        <v>16</v>
      </c>
      <c r="J47" s="39" t="s">
        <v>48</v>
      </c>
      <c r="K47" s="3"/>
      <c r="L47" s="3"/>
      <c r="M47" s="2">
        <f>Women!$T$170</f>
        <v>241</v>
      </c>
      <c r="N47" s="2"/>
      <c r="AJ47" s="2">
        <v>16</v>
      </c>
      <c r="AK47" s="52" t="s">
        <v>43</v>
      </c>
      <c r="AL47" s="3"/>
      <c r="AM47" s="3"/>
      <c r="AN47" s="3"/>
      <c r="AO47" s="16">
        <v>547</v>
      </c>
      <c r="AR47" s="2">
        <v>16</v>
      </c>
      <c r="AS47" s="39" t="s">
        <v>53</v>
      </c>
      <c r="AT47" s="3"/>
      <c r="AU47" s="3"/>
      <c r="AV47" s="2">
        <v>265</v>
      </c>
    </row>
    <row r="48" spans="1:49" ht="12.75">
      <c r="A48" s="2">
        <v>17</v>
      </c>
      <c r="B48" s="39" t="s">
        <v>35</v>
      </c>
      <c r="C48" s="3"/>
      <c r="D48" s="3"/>
      <c r="E48" s="3"/>
      <c r="F48" s="16">
        <f>Men!$W$252</f>
        <v>590</v>
      </c>
      <c r="G48" s="2"/>
      <c r="I48" s="2">
        <v>17</v>
      </c>
      <c r="J48" s="39" t="s">
        <v>37</v>
      </c>
      <c r="K48" s="3"/>
      <c r="L48" s="3"/>
      <c r="M48" s="2">
        <f>Women!$S$173</f>
        <v>265</v>
      </c>
      <c r="AJ48" s="2">
        <v>17</v>
      </c>
      <c r="AK48" s="52" t="s">
        <v>44</v>
      </c>
      <c r="AL48" s="3"/>
      <c r="AM48" s="3"/>
      <c r="AN48" s="3"/>
      <c r="AO48" s="16">
        <v>615</v>
      </c>
      <c r="AP48" s="2"/>
      <c r="AR48" s="2">
        <v>17</v>
      </c>
      <c r="AS48" s="39" t="s">
        <v>35</v>
      </c>
      <c r="AV48" s="2">
        <v>273</v>
      </c>
      <c r="AW48" s="2"/>
    </row>
    <row r="49" spans="1:48" ht="12.75">
      <c r="A49" s="2">
        <v>18</v>
      </c>
      <c r="B49" s="52" t="s">
        <v>44</v>
      </c>
      <c r="C49" s="3"/>
      <c r="D49" s="3"/>
      <c r="E49" s="3"/>
      <c r="F49" s="16">
        <f>Men!$X$258</f>
        <v>592</v>
      </c>
      <c r="G49" s="2"/>
      <c r="I49" s="2">
        <v>18</v>
      </c>
      <c r="J49" s="39" t="s">
        <v>35</v>
      </c>
      <c r="M49" s="2">
        <f>Women!$W$170</f>
        <v>279</v>
      </c>
      <c r="AJ49" s="2">
        <v>18</v>
      </c>
      <c r="AK49" s="3" t="s">
        <v>48</v>
      </c>
      <c r="AL49" s="3"/>
      <c r="AM49" s="3"/>
      <c r="AN49" s="3"/>
      <c r="AO49" s="16">
        <v>653</v>
      </c>
      <c r="AP49" s="2"/>
      <c r="AR49" s="2">
        <v>18</v>
      </c>
      <c r="AS49" s="39" t="s">
        <v>43</v>
      </c>
      <c r="AT49" s="3"/>
      <c r="AU49" s="3"/>
      <c r="AV49" s="2">
        <v>281</v>
      </c>
    </row>
    <row r="50" spans="1:48" ht="12.75">
      <c r="A50" s="2">
        <v>19</v>
      </c>
      <c r="B50" s="3" t="s">
        <v>48</v>
      </c>
      <c r="C50" s="3"/>
      <c r="D50" s="3"/>
      <c r="E50" s="3"/>
      <c r="F50" s="16">
        <f>Men!$T$252</f>
        <v>685</v>
      </c>
      <c r="I50" s="2">
        <v>19</v>
      </c>
      <c r="J50" s="39" t="s">
        <v>49</v>
      </c>
      <c r="K50" s="3"/>
      <c r="L50" s="3"/>
      <c r="M50" s="2">
        <f>Women!$T$173</f>
        <v>304</v>
      </c>
      <c r="AJ50" s="2">
        <v>19</v>
      </c>
      <c r="AK50" s="39" t="s">
        <v>65</v>
      </c>
      <c r="AO50" s="16">
        <v>684</v>
      </c>
      <c r="AR50" s="2">
        <v>19</v>
      </c>
      <c r="AS50" s="39" t="s">
        <v>30</v>
      </c>
      <c r="AT50" s="3"/>
      <c r="AU50" s="3"/>
      <c r="AV50" s="2">
        <v>282</v>
      </c>
    </row>
    <row r="51" spans="1:48" ht="12.75">
      <c r="A51" s="2">
        <v>20</v>
      </c>
      <c r="B51" s="39" t="s">
        <v>36</v>
      </c>
      <c r="C51" s="3"/>
      <c r="D51" s="3"/>
      <c r="E51" s="3"/>
      <c r="F51" s="16">
        <f>Men!$W$255</f>
        <v>727</v>
      </c>
      <c r="G51" s="2"/>
      <c r="I51" s="2">
        <v>20</v>
      </c>
      <c r="J51" s="39" t="s">
        <v>631</v>
      </c>
      <c r="K51" s="3"/>
      <c r="L51" s="3"/>
      <c r="M51" s="2">
        <f>Women!$S$176</f>
        <v>319</v>
      </c>
      <c r="AJ51" s="2">
        <v>20</v>
      </c>
      <c r="AK51" s="39" t="s">
        <v>36</v>
      </c>
      <c r="AL51" s="3"/>
      <c r="AM51" s="3"/>
      <c r="AN51" s="3"/>
      <c r="AO51" s="16">
        <v>686</v>
      </c>
      <c r="AP51" s="2"/>
      <c r="AR51" s="2">
        <v>20</v>
      </c>
      <c r="AS51" s="39" t="s">
        <v>49</v>
      </c>
      <c r="AT51" s="3"/>
      <c r="AU51" s="3"/>
      <c r="AV51" s="2">
        <v>318</v>
      </c>
    </row>
    <row r="52" spans="1:48" ht="12.75">
      <c r="A52" s="2">
        <v>21</v>
      </c>
      <c r="B52" s="39" t="s">
        <v>64</v>
      </c>
      <c r="C52" s="3"/>
      <c r="D52" s="3"/>
      <c r="E52" s="3"/>
      <c r="F52" s="16">
        <f>Men!$X$261</f>
        <v>779</v>
      </c>
      <c r="G52" s="2"/>
      <c r="I52" s="2">
        <v>21</v>
      </c>
      <c r="J52" s="39" t="s">
        <v>54</v>
      </c>
      <c r="K52" s="3"/>
      <c r="L52" s="3"/>
      <c r="M52" s="2">
        <f>Women!$U$173</f>
        <v>328</v>
      </c>
      <c r="N52" s="2"/>
      <c r="AJ52" s="2">
        <v>21</v>
      </c>
      <c r="AK52" s="39" t="s">
        <v>30</v>
      </c>
      <c r="AO52" s="16">
        <v>697</v>
      </c>
      <c r="AP52" s="2"/>
      <c r="AR52" s="2">
        <v>21</v>
      </c>
      <c r="AS52" s="39" t="s">
        <v>54</v>
      </c>
      <c r="AT52" s="3"/>
      <c r="AU52" s="3"/>
      <c r="AV52" s="2">
        <v>332</v>
      </c>
    </row>
    <row r="53" spans="1:48" ht="12.75">
      <c r="A53" s="2">
        <v>22</v>
      </c>
      <c r="B53" s="39" t="s">
        <v>37</v>
      </c>
      <c r="F53" s="16">
        <f>Men!$S$255</f>
        <v>790</v>
      </c>
      <c r="I53" s="2">
        <v>22</v>
      </c>
      <c r="J53" s="39" t="s">
        <v>43</v>
      </c>
      <c r="K53" s="3"/>
      <c r="L53" s="3"/>
      <c r="M53" s="2">
        <f>Women!$X$173</f>
        <v>346</v>
      </c>
      <c r="AJ53" s="2">
        <v>22</v>
      </c>
      <c r="AK53" s="39" t="s">
        <v>64</v>
      </c>
      <c r="AL53" s="3"/>
      <c r="AM53" s="3"/>
      <c r="AN53" s="3"/>
      <c r="AO53" s="16">
        <v>770</v>
      </c>
      <c r="AR53" s="2">
        <v>22</v>
      </c>
      <c r="AS53" s="39" t="s">
        <v>37</v>
      </c>
      <c r="AT53" s="3"/>
      <c r="AU53" s="3"/>
      <c r="AV53" s="2">
        <v>359</v>
      </c>
    </row>
    <row r="54" spans="1:49" ht="12.75">
      <c r="A54" s="2">
        <v>23</v>
      </c>
      <c r="B54" s="39" t="s">
        <v>49</v>
      </c>
      <c r="C54" s="3"/>
      <c r="D54" s="3"/>
      <c r="E54" s="3"/>
      <c r="F54" s="16">
        <f>Men!$T$255</f>
        <v>844</v>
      </c>
      <c r="I54" s="2">
        <v>23</v>
      </c>
      <c r="J54" s="39" t="s">
        <v>55</v>
      </c>
      <c r="K54" s="3"/>
      <c r="L54" s="3"/>
      <c r="M54" s="2">
        <f>Women!$U$176</f>
        <v>391</v>
      </c>
      <c r="N54" s="2"/>
      <c r="AJ54" s="2">
        <v>23</v>
      </c>
      <c r="AK54" s="39" t="s">
        <v>49</v>
      </c>
      <c r="AL54" s="3"/>
      <c r="AM54" s="3"/>
      <c r="AN54" s="3"/>
      <c r="AO54" s="16">
        <v>830</v>
      </c>
      <c r="AR54" s="2">
        <v>23</v>
      </c>
      <c r="AS54" s="39" t="s">
        <v>36</v>
      </c>
      <c r="AT54" s="3"/>
      <c r="AU54" s="3"/>
      <c r="AV54" s="2">
        <v>374</v>
      </c>
      <c r="AW54" s="2"/>
    </row>
    <row r="55" spans="1:48" ht="12.75">
      <c r="A55" s="2">
        <v>24</v>
      </c>
      <c r="B55" s="39" t="s">
        <v>53</v>
      </c>
      <c r="C55" s="3"/>
      <c r="D55" s="3"/>
      <c r="E55" s="3"/>
      <c r="F55" s="16">
        <f>Men!$U$252</f>
        <v>848</v>
      </c>
      <c r="I55" s="2">
        <v>23</v>
      </c>
      <c r="J55" s="39" t="s">
        <v>36</v>
      </c>
      <c r="K55" s="3"/>
      <c r="L55" s="3"/>
      <c r="M55" s="2">
        <f>Women!$W$173</f>
        <v>391</v>
      </c>
      <c r="AJ55" s="2"/>
      <c r="AK55" s="39" t="s">
        <v>53</v>
      </c>
      <c r="AL55" s="3"/>
      <c r="AM55" s="3"/>
      <c r="AN55" s="3"/>
      <c r="AO55" s="16">
        <v>859</v>
      </c>
      <c r="AR55" s="2">
        <v>24</v>
      </c>
      <c r="AS55" s="39" t="s">
        <v>44</v>
      </c>
      <c r="AT55" s="3"/>
      <c r="AU55" s="3"/>
      <c r="AV55" s="2">
        <v>397</v>
      </c>
    </row>
    <row r="56" spans="1:48" ht="12.75">
      <c r="A56" s="2"/>
      <c r="I56" s="2">
        <v>25</v>
      </c>
      <c r="J56" s="39" t="s">
        <v>632</v>
      </c>
      <c r="K56" s="3"/>
      <c r="L56" s="3"/>
      <c r="M56" s="2">
        <f>Women!$T$176</f>
        <v>419</v>
      </c>
      <c r="AJ56" s="2"/>
      <c r="AK56" s="52"/>
      <c r="AL56" s="3"/>
      <c r="AM56" s="3"/>
      <c r="AN56" s="3"/>
      <c r="AO56" s="2"/>
      <c r="AR56" s="2">
        <v>25</v>
      </c>
      <c r="AS56" s="39" t="s">
        <v>55</v>
      </c>
      <c r="AT56" s="3"/>
      <c r="AU56" s="3"/>
      <c r="AV56" s="2">
        <v>415</v>
      </c>
    </row>
    <row r="57" spans="1:48" ht="12.75">
      <c r="A57" s="2"/>
      <c r="B57" s="52"/>
      <c r="C57" s="3"/>
      <c r="D57" s="3"/>
      <c r="E57" s="3"/>
      <c r="F57" s="2"/>
      <c r="I57" s="2">
        <v>25</v>
      </c>
      <c r="J57" s="39" t="s">
        <v>44</v>
      </c>
      <c r="K57" s="3"/>
      <c r="L57" s="3"/>
      <c r="M57" s="2">
        <f>Women!$X$176</f>
        <v>419</v>
      </c>
      <c r="AJ57" s="2"/>
      <c r="AK57" s="52"/>
      <c r="AL57" s="3"/>
      <c r="AM57" s="3"/>
      <c r="AN57" s="3"/>
      <c r="AO57" s="2"/>
      <c r="AR57" s="2">
        <v>26</v>
      </c>
      <c r="AS57" s="39" t="s">
        <v>64</v>
      </c>
      <c r="AT57" s="3"/>
      <c r="AU57" s="3"/>
      <c r="AV57" s="2">
        <v>439</v>
      </c>
    </row>
    <row r="58" spans="1:48" ht="12.75">
      <c r="A58" s="2"/>
      <c r="B58" s="52"/>
      <c r="C58" s="3"/>
      <c r="D58" s="3"/>
      <c r="E58" s="3"/>
      <c r="F58" s="2"/>
      <c r="I58" s="2">
        <v>27</v>
      </c>
      <c r="J58" s="39" t="s">
        <v>633</v>
      </c>
      <c r="K58" s="3"/>
      <c r="L58" s="3"/>
      <c r="M58" s="2">
        <f>Women!$U$179</f>
        <v>429</v>
      </c>
      <c r="AJ58" s="2"/>
      <c r="AK58" s="52"/>
      <c r="AL58" s="3"/>
      <c r="AM58" s="3"/>
      <c r="AN58" s="3"/>
      <c r="AO58" s="2"/>
      <c r="AR58" s="2"/>
      <c r="AS58" s="39"/>
      <c r="AT58" s="3"/>
      <c r="AU58" s="3"/>
      <c r="AV58" s="2"/>
    </row>
    <row r="59" spans="1:50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</row>
    <row r="61" spans="1:49" ht="12.75">
      <c r="A61" s="7" t="s">
        <v>66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AJ61" s="7" t="s">
        <v>61</v>
      </c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</row>
    <row r="63" spans="1:55" ht="12.75">
      <c r="A63" s="5" t="s">
        <v>3</v>
      </c>
      <c r="B63" s="6" t="s">
        <v>12</v>
      </c>
      <c r="C63" s="6"/>
      <c r="D63" s="6"/>
      <c r="E63" s="6"/>
      <c r="F63" s="5" t="s">
        <v>14</v>
      </c>
      <c r="G63" s="5" t="s">
        <v>15</v>
      </c>
      <c r="H63" s="4"/>
      <c r="I63" s="5" t="s">
        <v>3</v>
      </c>
      <c r="J63" s="6" t="s">
        <v>16</v>
      </c>
      <c r="K63" s="6"/>
      <c r="L63" s="6"/>
      <c r="M63" s="5" t="s">
        <v>14</v>
      </c>
      <c r="N63" s="5" t="s">
        <v>15</v>
      </c>
      <c r="O63" s="4"/>
      <c r="P63" s="19" t="s">
        <v>3</v>
      </c>
      <c r="Q63" s="20" t="s">
        <v>57</v>
      </c>
      <c r="R63" s="20"/>
      <c r="S63" s="22" t="s">
        <v>14</v>
      </c>
      <c r="T63" s="23" t="s">
        <v>15</v>
      </c>
      <c r="AJ63" s="5" t="s">
        <v>3</v>
      </c>
      <c r="AK63" s="6" t="s">
        <v>12</v>
      </c>
      <c r="AL63" s="6"/>
      <c r="AM63" s="6"/>
      <c r="AN63" s="6"/>
      <c r="AO63" s="5" t="s">
        <v>14</v>
      </c>
      <c r="AP63" s="5" t="s">
        <v>15</v>
      </c>
      <c r="AQ63" s="4"/>
      <c r="AR63" s="5" t="s">
        <v>3</v>
      </c>
      <c r="AS63" s="6" t="s">
        <v>16</v>
      </c>
      <c r="AT63" s="6"/>
      <c r="AU63" s="6"/>
      <c r="AV63" s="5" t="s">
        <v>14</v>
      </c>
      <c r="AW63" s="5" t="s">
        <v>15</v>
      </c>
      <c r="AX63" s="4"/>
      <c r="AY63" s="19" t="s">
        <v>3</v>
      </c>
      <c r="AZ63" s="20" t="s">
        <v>57</v>
      </c>
      <c r="BA63" s="20"/>
      <c r="BB63" s="22" t="s">
        <v>14</v>
      </c>
      <c r="BC63" s="23" t="s">
        <v>15</v>
      </c>
    </row>
    <row r="64" spans="1:55" ht="12.75">
      <c r="A64" s="5">
        <v>1</v>
      </c>
      <c r="B64" s="14" t="s">
        <v>31</v>
      </c>
      <c r="C64" s="14"/>
      <c r="D64" s="14"/>
      <c r="E64" s="14"/>
      <c r="F64" s="60">
        <f aca="true" t="shared" si="0" ref="F64:F79">VLOOKUP($B64,$B$5:$G$20,5,0)+VLOOKUP($B64,$AK$64:$AP$79,5,0)</f>
        <v>1095</v>
      </c>
      <c r="G64" s="9">
        <f aca="true" t="shared" si="1" ref="G64:G69">VLOOKUP($B64,$B$5:$G$20,6,0)+VLOOKUP($B64,$AK$64:$AP$79,6,0)</f>
        <v>15</v>
      </c>
      <c r="H64" s="59"/>
      <c r="I64" s="11">
        <v>1</v>
      </c>
      <c r="J64" s="14" t="s">
        <v>13</v>
      </c>
      <c r="K64" s="14"/>
      <c r="L64" s="14"/>
      <c r="M64" s="60">
        <f>VLOOKUP($J64,$J$5:$N$21,4,0)+VLOOKUP($J64,$AS$64:$AW$79,4,0)</f>
        <v>402</v>
      </c>
      <c r="N64" s="60">
        <f aca="true" t="shared" si="2" ref="N64:N69">VLOOKUP($J64,$J$5:$N$21,5,0)+VLOOKUP($J64,$AS$64:$AW$79,5,0)</f>
        <v>16</v>
      </c>
      <c r="O64" s="16"/>
      <c r="P64" s="24">
        <v>1</v>
      </c>
      <c r="Q64" s="25" t="s">
        <v>51</v>
      </c>
      <c r="R64" s="25"/>
      <c r="S64" s="48">
        <f aca="true" t="shared" si="3" ref="S64:S69">VLOOKUP($Q64,$Q$6:$T$11,3,0)+VLOOKUP($Q64,$AZ$64:$BC$69,3,0)</f>
        <v>4922</v>
      </c>
      <c r="T64" s="27">
        <f aca="true" t="shared" si="4" ref="T64:T69">VLOOKUP($Q64,$Q$6:$T$11,4,0)+VLOOKUP($Q64,$AZ$64:$BC$69,4,0)</f>
        <v>30</v>
      </c>
      <c r="W64" s="16"/>
      <c r="X64" s="16"/>
      <c r="AJ64" s="5">
        <v>1</v>
      </c>
      <c r="AK64" s="14" t="s">
        <v>13</v>
      </c>
      <c r="AL64" s="14"/>
      <c r="AM64" s="14"/>
      <c r="AN64" s="14"/>
      <c r="AO64" s="60">
        <v>564</v>
      </c>
      <c r="AP64" s="9">
        <v>10</v>
      </c>
      <c r="AQ64" s="59"/>
      <c r="AR64" s="11">
        <v>1</v>
      </c>
      <c r="AS64" s="14" t="s">
        <v>13</v>
      </c>
      <c r="AT64" s="14"/>
      <c r="AU64" s="14"/>
      <c r="AV64" s="60">
        <v>297</v>
      </c>
      <c r="AW64" s="9">
        <v>10</v>
      </c>
      <c r="AX64" s="4"/>
      <c r="AY64" s="24">
        <v>1</v>
      </c>
      <c r="AZ64" s="25" t="s">
        <v>51</v>
      </c>
      <c r="BA64" s="25"/>
      <c r="BB64" s="48">
        <v>3358</v>
      </c>
      <c r="BC64" s="27">
        <v>20</v>
      </c>
    </row>
    <row r="65" spans="1:55" ht="12.75">
      <c r="A65" s="2">
        <v>2</v>
      </c>
      <c r="B65" s="17" t="s">
        <v>51</v>
      </c>
      <c r="C65" s="17"/>
      <c r="D65" s="17"/>
      <c r="E65" s="17"/>
      <c r="F65" s="47">
        <f t="shared" si="0"/>
        <v>1098</v>
      </c>
      <c r="G65" s="18">
        <f t="shared" si="1"/>
        <v>15</v>
      </c>
      <c r="H65" s="1"/>
      <c r="I65" s="8">
        <v>2</v>
      </c>
      <c r="J65" s="17" t="s">
        <v>40</v>
      </c>
      <c r="K65" s="15"/>
      <c r="L65" s="15"/>
      <c r="M65" s="61">
        <f aca="true" t="shared" si="5" ref="M65:M78">VLOOKUP($J65,$J$5:$N$21,4,0)+VLOOKUP($J65,$AS$64:$AW$79,4,0)</f>
        <v>543</v>
      </c>
      <c r="N65" s="61">
        <f t="shared" si="2"/>
        <v>13</v>
      </c>
      <c r="O65" s="16"/>
      <c r="P65" s="28">
        <v>2</v>
      </c>
      <c r="Q65" s="29" t="s">
        <v>31</v>
      </c>
      <c r="R65" s="29"/>
      <c r="S65" s="36">
        <f t="shared" si="3"/>
        <v>4878</v>
      </c>
      <c r="T65" s="31">
        <f t="shared" si="4"/>
        <v>27</v>
      </c>
      <c r="W65" s="16"/>
      <c r="X65" s="16"/>
      <c r="AJ65" s="2">
        <v>2</v>
      </c>
      <c r="AK65" s="17" t="s">
        <v>31</v>
      </c>
      <c r="AL65" s="17"/>
      <c r="AM65" s="17"/>
      <c r="AN65" s="17"/>
      <c r="AO65" s="47">
        <v>781</v>
      </c>
      <c r="AP65" s="18">
        <v>10</v>
      </c>
      <c r="AQ65" s="1"/>
      <c r="AR65" s="8">
        <v>2</v>
      </c>
      <c r="AS65" s="17" t="s">
        <v>40</v>
      </c>
      <c r="AT65" s="15"/>
      <c r="AU65" s="15"/>
      <c r="AV65" s="61">
        <v>375</v>
      </c>
      <c r="AW65" s="10">
        <v>9</v>
      </c>
      <c r="AY65" s="28">
        <v>2</v>
      </c>
      <c r="AZ65" s="29" t="s">
        <v>31</v>
      </c>
      <c r="BA65" s="29"/>
      <c r="BB65" s="36">
        <v>3363</v>
      </c>
      <c r="BC65" s="31">
        <v>18</v>
      </c>
    </row>
    <row r="66" spans="1:55" ht="12.75">
      <c r="A66" s="2">
        <v>3</v>
      </c>
      <c r="B66" s="17" t="s">
        <v>13</v>
      </c>
      <c r="C66" s="17"/>
      <c r="D66" s="17"/>
      <c r="E66" s="14"/>
      <c r="F66" s="47">
        <f t="shared" si="0"/>
        <v>936</v>
      </c>
      <c r="G66" s="18">
        <f t="shared" si="1"/>
        <v>14</v>
      </c>
      <c r="H66" s="1"/>
      <c r="I66" s="8">
        <v>3</v>
      </c>
      <c r="J66" s="15" t="s">
        <v>27</v>
      </c>
      <c r="K66" s="15"/>
      <c r="L66" s="15"/>
      <c r="M66" s="61">
        <f t="shared" si="5"/>
        <v>551</v>
      </c>
      <c r="N66" s="61">
        <f t="shared" si="2"/>
        <v>13</v>
      </c>
      <c r="O66" s="16"/>
      <c r="P66" s="28">
        <v>3</v>
      </c>
      <c r="Q66" s="29" t="s">
        <v>13</v>
      </c>
      <c r="R66" s="29"/>
      <c r="S66" s="36">
        <f t="shared" si="3"/>
        <v>4447</v>
      </c>
      <c r="T66" s="31">
        <f t="shared" si="4"/>
        <v>24</v>
      </c>
      <c r="W66" s="16"/>
      <c r="X66" s="16"/>
      <c r="AJ66" s="2">
        <v>3</v>
      </c>
      <c r="AK66" s="17" t="s">
        <v>51</v>
      </c>
      <c r="AL66" s="17"/>
      <c r="AM66" s="17"/>
      <c r="AN66" s="17"/>
      <c r="AO66" s="47">
        <v>785</v>
      </c>
      <c r="AP66" s="18">
        <v>9</v>
      </c>
      <c r="AQ66" s="1"/>
      <c r="AR66" s="8">
        <v>3</v>
      </c>
      <c r="AS66" s="15" t="s">
        <v>27</v>
      </c>
      <c r="AT66" s="15"/>
      <c r="AU66" s="15"/>
      <c r="AV66" s="61">
        <v>406</v>
      </c>
      <c r="AW66" s="10">
        <v>8</v>
      </c>
      <c r="AY66" s="28">
        <v>3</v>
      </c>
      <c r="AZ66" s="29" t="s">
        <v>13</v>
      </c>
      <c r="BA66" s="29"/>
      <c r="BB66" s="36">
        <v>2844</v>
      </c>
      <c r="BC66" s="31">
        <v>17</v>
      </c>
    </row>
    <row r="67" spans="1:55" ht="12.75">
      <c r="A67" s="2">
        <v>4</v>
      </c>
      <c r="B67" s="17" t="s">
        <v>27</v>
      </c>
      <c r="C67" s="17"/>
      <c r="D67" s="17"/>
      <c r="E67" s="17"/>
      <c r="F67" s="47">
        <f t="shared" si="0"/>
        <v>1578</v>
      </c>
      <c r="G67" s="18">
        <f t="shared" si="1"/>
        <v>8</v>
      </c>
      <c r="H67" s="1"/>
      <c r="I67" s="8">
        <v>4</v>
      </c>
      <c r="J67" s="15" t="s">
        <v>31</v>
      </c>
      <c r="K67" s="15"/>
      <c r="L67" s="15"/>
      <c r="M67" s="61">
        <f t="shared" si="5"/>
        <v>679</v>
      </c>
      <c r="N67" s="61">
        <f t="shared" si="2"/>
        <v>9</v>
      </c>
      <c r="O67" s="16"/>
      <c r="P67" s="28">
        <v>4</v>
      </c>
      <c r="Q67" s="29" t="s">
        <v>27</v>
      </c>
      <c r="R67" s="29"/>
      <c r="S67" s="36">
        <f t="shared" si="3"/>
        <v>6709</v>
      </c>
      <c r="T67" s="31">
        <f t="shared" si="4"/>
        <v>18</v>
      </c>
      <c r="W67" s="16"/>
      <c r="X67" s="16"/>
      <c r="AJ67" s="2">
        <v>4</v>
      </c>
      <c r="AK67" s="17" t="s">
        <v>40</v>
      </c>
      <c r="AL67" s="17"/>
      <c r="AM67" s="17"/>
      <c r="AN67" s="17"/>
      <c r="AO67" s="47">
        <v>1123</v>
      </c>
      <c r="AP67" s="18">
        <v>6</v>
      </c>
      <c r="AQ67" s="1"/>
      <c r="AR67" s="8">
        <v>4</v>
      </c>
      <c r="AS67" s="15" t="s">
        <v>31</v>
      </c>
      <c r="AT67" s="15"/>
      <c r="AU67" s="15"/>
      <c r="AV67" s="61">
        <v>404</v>
      </c>
      <c r="AW67" s="10">
        <v>7</v>
      </c>
      <c r="AY67" s="28">
        <v>4</v>
      </c>
      <c r="AZ67" s="29" t="s">
        <v>40</v>
      </c>
      <c r="BA67" s="29"/>
      <c r="BB67" s="36">
        <v>4516</v>
      </c>
      <c r="BC67" s="31">
        <v>13</v>
      </c>
    </row>
    <row r="68" spans="1:55" ht="12.75">
      <c r="A68" s="2">
        <v>5</v>
      </c>
      <c r="B68" s="17" t="s">
        <v>40</v>
      </c>
      <c r="C68" s="17"/>
      <c r="D68" s="17"/>
      <c r="E68" s="17"/>
      <c r="F68" s="47">
        <f t="shared" si="0"/>
        <v>1775</v>
      </c>
      <c r="G68" s="18">
        <f t="shared" si="1"/>
        <v>8</v>
      </c>
      <c r="H68" s="1"/>
      <c r="I68" s="8">
        <v>5</v>
      </c>
      <c r="J68" s="17" t="s">
        <v>51</v>
      </c>
      <c r="K68" s="15"/>
      <c r="L68" s="15"/>
      <c r="M68" s="61">
        <f t="shared" si="5"/>
        <v>699</v>
      </c>
      <c r="N68" s="61">
        <f t="shared" si="2"/>
        <v>9</v>
      </c>
      <c r="O68" s="16"/>
      <c r="P68" s="28">
        <v>5</v>
      </c>
      <c r="Q68" s="29" t="s">
        <v>40</v>
      </c>
      <c r="R68" s="29"/>
      <c r="S68" s="36">
        <f t="shared" si="3"/>
        <v>7330</v>
      </c>
      <c r="T68" s="31">
        <f t="shared" si="4"/>
        <v>18</v>
      </c>
      <c r="W68" s="16"/>
      <c r="X68" s="16"/>
      <c r="AJ68" s="2">
        <v>5</v>
      </c>
      <c r="AK68" s="17" t="s">
        <v>27</v>
      </c>
      <c r="AL68" s="17"/>
      <c r="AM68" s="17"/>
      <c r="AN68" s="17"/>
      <c r="AO68" s="47">
        <v>1141</v>
      </c>
      <c r="AP68" s="18">
        <v>5</v>
      </c>
      <c r="AQ68" s="1"/>
      <c r="AR68" s="8">
        <v>5</v>
      </c>
      <c r="AS68" s="17" t="s">
        <v>51</v>
      </c>
      <c r="AT68" s="15"/>
      <c r="AU68" s="15"/>
      <c r="AV68" s="61">
        <v>464</v>
      </c>
      <c r="AW68" s="10">
        <v>6</v>
      </c>
      <c r="AY68" s="28">
        <v>5</v>
      </c>
      <c r="AZ68" s="29" t="s">
        <v>27</v>
      </c>
      <c r="BA68" s="29"/>
      <c r="BB68" s="36">
        <v>4933</v>
      </c>
      <c r="BC68" s="31">
        <v>10</v>
      </c>
    </row>
    <row r="69" spans="1:55" ht="12.75">
      <c r="A69" s="2">
        <v>6</v>
      </c>
      <c r="B69" s="17" t="s">
        <v>52</v>
      </c>
      <c r="C69" s="17"/>
      <c r="D69" s="17"/>
      <c r="E69" s="17"/>
      <c r="F69" s="47">
        <f t="shared" si="0"/>
        <v>2764</v>
      </c>
      <c r="G69" s="18">
        <f t="shared" si="1"/>
        <v>3</v>
      </c>
      <c r="H69" s="1"/>
      <c r="I69" s="8">
        <v>6</v>
      </c>
      <c r="J69" s="15" t="s">
        <v>52</v>
      </c>
      <c r="K69" s="15"/>
      <c r="L69" s="15"/>
      <c r="M69" s="61">
        <f t="shared" si="5"/>
        <v>956</v>
      </c>
      <c r="N69" s="61">
        <f t="shared" si="2"/>
        <v>3</v>
      </c>
      <c r="O69" s="16"/>
      <c r="P69" s="32">
        <v>6</v>
      </c>
      <c r="Q69" s="33" t="s">
        <v>52</v>
      </c>
      <c r="R69" s="33"/>
      <c r="S69" s="37">
        <f t="shared" si="3"/>
        <v>7685</v>
      </c>
      <c r="T69" s="35">
        <f t="shared" si="4"/>
        <v>9</v>
      </c>
      <c r="W69" s="16"/>
      <c r="X69" s="16"/>
      <c r="AJ69" s="2">
        <v>6</v>
      </c>
      <c r="AK69" s="17" t="s">
        <v>52</v>
      </c>
      <c r="AL69" s="17"/>
      <c r="AM69" s="17"/>
      <c r="AN69" s="17"/>
      <c r="AO69" s="47">
        <v>1797</v>
      </c>
      <c r="AP69" s="18">
        <v>2</v>
      </c>
      <c r="AQ69" s="1"/>
      <c r="AR69" s="8">
        <v>6</v>
      </c>
      <c r="AS69" s="15" t="s">
        <v>52</v>
      </c>
      <c r="AT69" s="15"/>
      <c r="AU69" s="15"/>
      <c r="AV69" s="61">
        <v>662</v>
      </c>
      <c r="AW69" s="10">
        <v>2</v>
      </c>
      <c r="AY69" s="32">
        <v>6</v>
      </c>
      <c r="AZ69" s="33" t="s">
        <v>52</v>
      </c>
      <c r="BA69" s="33"/>
      <c r="BB69" s="37">
        <v>5120</v>
      </c>
      <c r="BC69" s="35">
        <v>6</v>
      </c>
    </row>
    <row r="70" spans="1:51" ht="12.75">
      <c r="A70" s="2">
        <v>7</v>
      </c>
      <c r="B70" s="40" t="s">
        <v>29</v>
      </c>
      <c r="C70" s="3"/>
      <c r="D70" s="3"/>
      <c r="E70" s="3"/>
      <c r="F70" s="16">
        <f t="shared" si="0"/>
        <v>2844</v>
      </c>
      <c r="G70" s="2"/>
      <c r="H70" s="1"/>
      <c r="I70" s="8">
        <v>7</v>
      </c>
      <c r="J70" s="55" t="s">
        <v>50</v>
      </c>
      <c r="K70" s="3"/>
      <c r="L70" s="3"/>
      <c r="M70" s="16">
        <f t="shared" si="5"/>
        <v>1414</v>
      </c>
      <c r="O70" s="16"/>
      <c r="P70" s="4"/>
      <c r="W70" s="16"/>
      <c r="X70" s="16"/>
      <c r="AJ70" s="2">
        <v>7</v>
      </c>
      <c r="AK70" s="40" t="s">
        <v>29</v>
      </c>
      <c r="AL70" s="3"/>
      <c r="AM70" s="3"/>
      <c r="AN70" s="3"/>
      <c r="AO70" s="16">
        <v>1854</v>
      </c>
      <c r="AP70" s="2"/>
      <c r="AQ70" s="1"/>
      <c r="AR70" s="8">
        <v>7</v>
      </c>
      <c r="AS70" s="55" t="s">
        <v>50</v>
      </c>
      <c r="AT70" s="3"/>
      <c r="AU70" s="3"/>
      <c r="AV70" s="16">
        <v>950</v>
      </c>
      <c r="AY70" s="4"/>
    </row>
    <row r="71" spans="1:55" ht="12.75">
      <c r="A71" s="2">
        <v>8</v>
      </c>
      <c r="B71" s="39" t="s">
        <v>32</v>
      </c>
      <c r="F71" s="16">
        <f t="shared" si="0"/>
        <v>3120</v>
      </c>
      <c r="H71" s="1"/>
      <c r="I71" s="8">
        <v>8</v>
      </c>
      <c r="J71" s="40" t="s">
        <v>29</v>
      </c>
      <c r="M71" s="16">
        <f t="shared" si="5"/>
        <v>1603</v>
      </c>
      <c r="O71" s="16"/>
      <c r="P71" s="19" t="s">
        <v>3</v>
      </c>
      <c r="Q71" s="20" t="s">
        <v>58</v>
      </c>
      <c r="R71" s="20"/>
      <c r="S71" s="22" t="s">
        <v>14</v>
      </c>
      <c r="T71" s="23" t="s">
        <v>15</v>
      </c>
      <c r="W71" s="16"/>
      <c r="X71" s="16"/>
      <c r="AJ71" s="2">
        <v>8</v>
      </c>
      <c r="AK71" s="39" t="s">
        <v>32</v>
      </c>
      <c r="AO71" s="16">
        <v>2180</v>
      </c>
      <c r="AQ71" s="1"/>
      <c r="AR71" s="8">
        <v>8</v>
      </c>
      <c r="AS71" s="40" t="s">
        <v>29</v>
      </c>
      <c r="AV71" s="16">
        <v>990</v>
      </c>
      <c r="AY71" s="19" t="s">
        <v>3</v>
      </c>
      <c r="AZ71" s="20" t="s">
        <v>58</v>
      </c>
      <c r="BA71" s="20"/>
      <c r="BB71" s="22" t="s">
        <v>14</v>
      </c>
      <c r="BC71" s="23" t="s">
        <v>15</v>
      </c>
    </row>
    <row r="72" spans="1:55" ht="12.75">
      <c r="A72" s="2">
        <v>9</v>
      </c>
      <c r="B72" s="39" t="s">
        <v>50</v>
      </c>
      <c r="C72" s="3"/>
      <c r="D72" s="3"/>
      <c r="E72" s="3"/>
      <c r="F72" s="16">
        <f t="shared" si="0"/>
        <v>3508</v>
      </c>
      <c r="G72" s="2"/>
      <c r="H72" s="1"/>
      <c r="I72" s="8">
        <v>9</v>
      </c>
      <c r="J72" s="39" t="s">
        <v>32</v>
      </c>
      <c r="K72" s="3"/>
      <c r="L72" s="3"/>
      <c r="M72" s="16">
        <f t="shared" si="5"/>
        <v>1758</v>
      </c>
      <c r="N72" s="2"/>
      <c r="O72" s="16"/>
      <c r="P72" s="24">
        <v>1</v>
      </c>
      <c r="Q72" s="25" t="s">
        <v>13</v>
      </c>
      <c r="R72" s="25"/>
      <c r="S72" s="48">
        <f aca="true" t="shared" si="6" ref="S72:S77">VLOOKUP($Q72,$Q$14:$T$19,3,0)+VLOOKUP($Q72,$AZ$72:$BC$77,3,0)</f>
        <v>7556</v>
      </c>
      <c r="T72" s="27">
        <f aca="true" t="shared" si="7" ref="T72:T77">VLOOKUP($Q72,$Q$14:$T$19,4,0)+VLOOKUP($Q72,$AZ$72:$BC$77,4,0)</f>
        <v>28</v>
      </c>
      <c r="W72" s="16"/>
      <c r="X72" s="16"/>
      <c r="AJ72" s="2">
        <v>9</v>
      </c>
      <c r="AK72" s="39" t="s">
        <v>50</v>
      </c>
      <c r="AL72" s="3"/>
      <c r="AM72" s="3"/>
      <c r="AN72" s="3"/>
      <c r="AO72" s="16">
        <v>2408</v>
      </c>
      <c r="AP72" s="2"/>
      <c r="AQ72" s="1"/>
      <c r="AR72" s="8">
        <v>9</v>
      </c>
      <c r="AS72" s="39" t="s">
        <v>32</v>
      </c>
      <c r="AT72" s="3"/>
      <c r="AU72" s="3"/>
      <c r="AV72" s="16">
        <v>1183</v>
      </c>
      <c r="AW72" s="2"/>
      <c r="AY72" s="24">
        <v>1</v>
      </c>
      <c r="AZ72" s="25" t="s">
        <v>13</v>
      </c>
      <c r="BA72" s="25"/>
      <c r="BB72" s="48">
        <v>4767</v>
      </c>
      <c r="BC72" s="27">
        <v>18</v>
      </c>
    </row>
    <row r="73" spans="1:55" ht="12.75">
      <c r="A73" s="2">
        <v>10</v>
      </c>
      <c r="B73" s="39" t="s">
        <v>28</v>
      </c>
      <c r="C73" s="3"/>
      <c r="D73" s="3"/>
      <c r="E73" s="3"/>
      <c r="F73" s="16">
        <f t="shared" si="0"/>
        <v>4677</v>
      </c>
      <c r="H73" s="1"/>
      <c r="I73" s="8">
        <v>10</v>
      </c>
      <c r="J73" s="39" t="s">
        <v>41</v>
      </c>
      <c r="K73" s="3"/>
      <c r="L73" s="3"/>
      <c r="M73" s="16">
        <f t="shared" si="5"/>
        <v>1813</v>
      </c>
      <c r="O73" s="16"/>
      <c r="P73" s="28">
        <v>2</v>
      </c>
      <c r="Q73" s="29" t="s">
        <v>31</v>
      </c>
      <c r="R73" s="29"/>
      <c r="S73" s="36">
        <f t="shared" si="6"/>
        <v>8395</v>
      </c>
      <c r="T73" s="31">
        <f t="shared" si="7"/>
        <v>27</v>
      </c>
      <c r="W73" s="16"/>
      <c r="X73" s="16"/>
      <c r="AJ73" s="2">
        <v>10</v>
      </c>
      <c r="AK73" s="39" t="s">
        <v>35</v>
      </c>
      <c r="AL73" s="3"/>
      <c r="AM73" s="3"/>
      <c r="AN73" s="3"/>
      <c r="AO73" s="16">
        <v>3169</v>
      </c>
      <c r="AQ73" s="1"/>
      <c r="AR73" s="8">
        <v>10</v>
      </c>
      <c r="AS73" s="39" t="s">
        <v>41</v>
      </c>
      <c r="AT73" s="3"/>
      <c r="AU73" s="3"/>
      <c r="AV73" s="16">
        <v>1247</v>
      </c>
      <c r="AY73" s="28">
        <v>2</v>
      </c>
      <c r="AZ73" s="29" t="s">
        <v>31</v>
      </c>
      <c r="BA73" s="29"/>
      <c r="BB73" s="36">
        <v>5756</v>
      </c>
      <c r="BC73" s="31">
        <v>18</v>
      </c>
    </row>
    <row r="74" spans="1:55" ht="12.75">
      <c r="A74" s="2">
        <v>11</v>
      </c>
      <c r="B74" s="39" t="s">
        <v>35</v>
      </c>
      <c r="C74" s="3"/>
      <c r="D74" s="3"/>
      <c r="E74" s="3"/>
      <c r="F74" s="16">
        <f t="shared" si="0"/>
        <v>5008</v>
      </c>
      <c r="G74" s="2"/>
      <c r="H74" s="1"/>
      <c r="I74" s="8">
        <v>11</v>
      </c>
      <c r="J74" s="39" t="s">
        <v>28</v>
      </c>
      <c r="K74" s="3"/>
      <c r="L74" s="3"/>
      <c r="M74" s="16">
        <f t="shared" si="5"/>
        <v>2032</v>
      </c>
      <c r="O74" s="16"/>
      <c r="P74" s="28">
        <v>3</v>
      </c>
      <c r="Q74" s="49" t="s">
        <v>51</v>
      </c>
      <c r="R74" s="29"/>
      <c r="S74" s="36">
        <f t="shared" si="6"/>
        <v>9957</v>
      </c>
      <c r="T74" s="31">
        <f t="shared" si="7"/>
        <v>12</v>
      </c>
      <c r="W74" s="16"/>
      <c r="X74" s="16"/>
      <c r="AJ74" s="2">
        <v>11</v>
      </c>
      <c r="AK74" s="39" t="s">
        <v>41</v>
      </c>
      <c r="AL74" s="3"/>
      <c r="AM74" s="3"/>
      <c r="AN74" s="3"/>
      <c r="AO74" s="16">
        <v>3269</v>
      </c>
      <c r="AP74" s="2"/>
      <c r="AQ74" s="1"/>
      <c r="AR74" s="8">
        <v>11</v>
      </c>
      <c r="AS74" s="39" t="s">
        <v>47</v>
      </c>
      <c r="AV74" s="16">
        <v>1407</v>
      </c>
      <c r="AY74" s="28">
        <v>3</v>
      </c>
      <c r="AZ74" s="49" t="s">
        <v>51</v>
      </c>
      <c r="BA74" s="29"/>
      <c r="BB74" s="36">
        <v>6105</v>
      </c>
      <c r="BC74" s="31">
        <v>12</v>
      </c>
    </row>
    <row r="75" spans="1:55" ht="12.75">
      <c r="A75" s="2">
        <v>12</v>
      </c>
      <c r="B75" s="39" t="s">
        <v>34</v>
      </c>
      <c r="C75" s="3"/>
      <c r="D75" s="3"/>
      <c r="E75" s="3"/>
      <c r="F75" s="16">
        <f t="shared" si="0"/>
        <v>5148</v>
      </c>
      <c r="H75" s="1"/>
      <c r="I75" s="8">
        <v>12</v>
      </c>
      <c r="J75" s="39" t="s">
        <v>47</v>
      </c>
      <c r="M75" s="16">
        <f t="shared" si="5"/>
        <v>2079</v>
      </c>
      <c r="O75" s="16"/>
      <c r="P75" s="28">
        <v>4</v>
      </c>
      <c r="Q75" s="29" t="s">
        <v>40</v>
      </c>
      <c r="R75" s="29"/>
      <c r="S75" s="36">
        <f t="shared" si="6"/>
        <v>10647</v>
      </c>
      <c r="T75" s="31">
        <f t="shared" si="7"/>
        <v>15</v>
      </c>
      <c r="W75" s="16"/>
      <c r="X75" s="16"/>
      <c r="AJ75" s="2">
        <v>12</v>
      </c>
      <c r="AK75" s="39" t="s">
        <v>28</v>
      </c>
      <c r="AL75" s="3"/>
      <c r="AM75" s="3"/>
      <c r="AN75" s="3"/>
      <c r="AO75" s="16">
        <v>3447</v>
      </c>
      <c r="AQ75" s="1"/>
      <c r="AR75" s="8">
        <v>12</v>
      </c>
      <c r="AS75" s="39" t="s">
        <v>28</v>
      </c>
      <c r="AT75" s="3"/>
      <c r="AU75" s="3"/>
      <c r="AV75" s="16">
        <v>1486</v>
      </c>
      <c r="AY75" s="28">
        <v>4</v>
      </c>
      <c r="AZ75" s="29" t="s">
        <v>40</v>
      </c>
      <c r="BA75" s="29"/>
      <c r="BB75" s="36">
        <v>7016</v>
      </c>
      <c r="BC75" s="31">
        <v>11</v>
      </c>
    </row>
    <row r="76" spans="1:55" ht="12.75">
      <c r="A76" s="2">
        <v>13</v>
      </c>
      <c r="B76" s="39" t="s">
        <v>41</v>
      </c>
      <c r="C76" s="3"/>
      <c r="D76" s="3"/>
      <c r="E76" s="3"/>
      <c r="F76" s="16">
        <f t="shared" si="0"/>
        <v>5517</v>
      </c>
      <c r="G76" s="2"/>
      <c r="H76" s="1"/>
      <c r="I76" s="8">
        <v>13</v>
      </c>
      <c r="J76" s="39" t="s">
        <v>35</v>
      </c>
      <c r="M76" s="16">
        <f t="shared" si="5"/>
        <v>2548</v>
      </c>
      <c r="N76" s="2"/>
      <c r="O76" s="16"/>
      <c r="P76" s="28">
        <v>5</v>
      </c>
      <c r="Q76" s="29" t="s">
        <v>52</v>
      </c>
      <c r="R76" s="29"/>
      <c r="S76" s="36">
        <f t="shared" si="6"/>
        <v>10568</v>
      </c>
      <c r="T76" s="31">
        <f t="shared" si="7"/>
        <v>14</v>
      </c>
      <c r="W76" s="16"/>
      <c r="X76" s="16"/>
      <c r="AJ76" s="2">
        <v>13</v>
      </c>
      <c r="AK76" s="39" t="s">
        <v>34</v>
      </c>
      <c r="AL76" s="3"/>
      <c r="AM76" s="3"/>
      <c r="AN76" s="3"/>
      <c r="AO76" s="16">
        <v>3545</v>
      </c>
      <c r="AP76" s="2"/>
      <c r="AQ76" s="1"/>
      <c r="AR76" s="8">
        <v>13</v>
      </c>
      <c r="AS76" s="39" t="s">
        <v>35</v>
      </c>
      <c r="AV76" s="16">
        <v>1598</v>
      </c>
      <c r="AW76" s="2"/>
      <c r="AY76" s="28">
        <v>5</v>
      </c>
      <c r="AZ76" s="29" t="s">
        <v>52</v>
      </c>
      <c r="BA76" s="29"/>
      <c r="BB76" s="36">
        <v>7002</v>
      </c>
      <c r="BC76" s="31">
        <v>11</v>
      </c>
    </row>
    <row r="77" spans="1:55" ht="12.75">
      <c r="A77" s="2">
        <v>14</v>
      </c>
      <c r="B77" s="3" t="s">
        <v>47</v>
      </c>
      <c r="C77" s="3"/>
      <c r="D77" s="3"/>
      <c r="E77" s="3"/>
      <c r="F77" s="16">
        <f t="shared" si="0"/>
        <v>5606</v>
      </c>
      <c r="G77" s="2"/>
      <c r="H77" s="1"/>
      <c r="I77" s="8">
        <v>14</v>
      </c>
      <c r="J77" s="39" t="s">
        <v>53</v>
      </c>
      <c r="K77" s="3"/>
      <c r="L77" s="3"/>
      <c r="M77" s="16">
        <f t="shared" si="5"/>
        <v>2972</v>
      </c>
      <c r="N77" s="2"/>
      <c r="O77" s="16"/>
      <c r="P77" s="32">
        <v>5</v>
      </c>
      <c r="Q77" s="33" t="s">
        <v>27</v>
      </c>
      <c r="R77" s="33"/>
      <c r="S77" s="37">
        <f t="shared" si="6"/>
        <v>10752</v>
      </c>
      <c r="T77" s="35">
        <f t="shared" si="7"/>
        <v>10</v>
      </c>
      <c r="W77" s="16"/>
      <c r="X77" s="16"/>
      <c r="AJ77" s="2">
        <v>14</v>
      </c>
      <c r="AK77" s="3" t="s">
        <v>47</v>
      </c>
      <c r="AL77" s="3"/>
      <c r="AM77" s="3"/>
      <c r="AN77" s="3"/>
      <c r="AO77" s="16">
        <v>3713</v>
      </c>
      <c r="AP77" s="2"/>
      <c r="AQ77" s="1"/>
      <c r="AR77" s="8">
        <v>14</v>
      </c>
      <c r="AS77" s="39" t="s">
        <v>53</v>
      </c>
      <c r="AT77" s="3"/>
      <c r="AU77" s="3"/>
      <c r="AV77" s="16">
        <v>1957</v>
      </c>
      <c r="AW77" s="2"/>
      <c r="AY77" s="32">
        <v>5</v>
      </c>
      <c r="AZ77" s="33" t="s">
        <v>27</v>
      </c>
      <c r="BA77" s="33"/>
      <c r="BB77" s="37">
        <v>7314</v>
      </c>
      <c r="BC77" s="35">
        <v>4</v>
      </c>
    </row>
    <row r="78" spans="1:48" ht="12.75">
      <c r="A78" s="2">
        <v>15</v>
      </c>
      <c r="B78" s="39" t="s">
        <v>43</v>
      </c>
      <c r="C78" s="3"/>
      <c r="D78" s="3"/>
      <c r="E78" s="3"/>
      <c r="F78" s="16">
        <f t="shared" si="0"/>
        <v>6445</v>
      </c>
      <c r="G78" s="2"/>
      <c r="H78" s="1"/>
      <c r="I78" s="8">
        <v>15</v>
      </c>
      <c r="J78" s="39" t="s">
        <v>34</v>
      </c>
      <c r="K78" s="3"/>
      <c r="L78" s="3"/>
      <c r="M78" s="16">
        <f t="shared" si="5"/>
        <v>3247</v>
      </c>
      <c r="O78" s="16"/>
      <c r="W78" s="16"/>
      <c r="X78" s="16"/>
      <c r="AJ78" s="2">
        <v>15</v>
      </c>
      <c r="AK78" s="39" t="s">
        <v>43</v>
      </c>
      <c r="AL78" s="3"/>
      <c r="AM78" s="3"/>
      <c r="AN78" s="3"/>
      <c r="AO78" s="16">
        <v>4385</v>
      </c>
      <c r="AP78" s="2"/>
      <c r="AQ78" s="1"/>
      <c r="AR78" s="8">
        <v>15</v>
      </c>
      <c r="AS78" s="39" t="s">
        <v>34</v>
      </c>
      <c r="AT78" s="3"/>
      <c r="AU78" s="3"/>
      <c r="AV78" s="16">
        <v>2211</v>
      </c>
    </row>
    <row r="79" spans="1:55" ht="12.75">
      <c r="A79" s="2">
        <v>16</v>
      </c>
      <c r="B79" s="39" t="s">
        <v>48</v>
      </c>
      <c r="C79" s="3"/>
      <c r="D79" s="3"/>
      <c r="E79" s="3"/>
      <c r="F79" s="16">
        <f t="shared" si="0"/>
        <v>7475</v>
      </c>
      <c r="G79" s="2"/>
      <c r="H79" s="1"/>
      <c r="I79" s="8"/>
      <c r="O79" s="16"/>
      <c r="P79" s="19" t="s">
        <v>3</v>
      </c>
      <c r="Q79" s="20" t="s">
        <v>59</v>
      </c>
      <c r="R79" s="20"/>
      <c r="S79" s="22" t="s">
        <v>14</v>
      </c>
      <c r="T79" s="23" t="s">
        <v>15</v>
      </c>
      <c r="W79" s="16"/>
      <c r="X79" s="16"/>
      <c r="AJ79" s="2">
        <v>16</v>
      </c>
      <c r="AK79" s="39" t="s">
        <v>48</v>
      </c>
      <c r="AL79" s="3"/>
      <c r="AM79" s="3"/>
      <c r="AN79" s="3"/>
      <c r="AO79" s="16">
        <v>4860</v>
      </c>
      <c r="AP79" s="2"/>
      <c r="AQ79" s="1"/>
      <c r="AR79" s="8"/>
      <c r="AY79" s="19" t="s">
        <v>3</v>
      </c>
      <c r="AZ79" s="20" t="s">
        <v>59</v>
      </c>
      <c r="BA79" s="20"/>
      <c r="BB79" s="22" t="s">
        <v>14</v>
      </c>
      <c r="BC79" s="23" t="s">
        <v>15</v>
      </c>
    </row>
    <row r="80" spans="2:55" ht="12.75">
      <c r="B80" s="3"/>
      <c r="C80" s="3"/>
      <c r="D80" s="3"/>
      <c r="E80" s="3"/>
      <c r="F80" s="2"/>
      <c r="G80" s="2"/>
      <c r="J80" s="3"/>
      <c r="K80" s="3"/>
      <c r="L80" s="3"/>
      <c r="M80" s="2"/>
      <c r="N80" s="2"/>
      <c r="P80" s="24">
        <v>1</v>
      </c>
      <c r="Q80" s="25" t="s">
        <v>31</v>
      </c>
      <c r="R80" s="25"/>
      <c r="S80" s="48">
        <f aca="true" t="shared" si="8" ref="S80:S85">VLOOKUP($Q80,$Q$22:$T$27,3,0)+VLOOKUP($Q80,$AZ$80:$BC$85,3,0)</f>
        <v>9995</v>
      </c>
      <c r="T80" s="27">
        <f aca="true" t="shared" si="9" ref="T80:T85">VLOOKUP($Q80,$Q$22:$T$27,4,0)+VLOOKUP($Q80,$AZ$80:$BC$85,4,0)</f>
        <v>23</v>
      </c>
      <c r="AK80" s="3"/>
      <c r="AL80" s="3"/>
      <c r="AM80" s="3"/>
      <c r="AN80" s="3"/>
      <c r="AO80" s="2"/>
      <c r="AP80" s="2"/>
      <c r="AS80" s="3"/>
      <c r="AT80" s="3"/>
      <c r="AU80" s="3"/>
      <c r="AV80" s="2"/>
      <c r="AW80" s="2"/>
      <c r="AY80" s="24">
        <v>1</v>
      </c>
      <c r="AZ80" s="25" t="s">
        <v>13</v>
      </c>
      <c r="BA80" s="25"/>
      <c r="BB80" s="48">
        <v>6043</v>
      </c>
      <c r="BC80" s="27">
        <v>12</v>
      </c>
    </row>
    <row r="81" spans="2:55" ht="12.75">
      <c r="B81" s="3"/>
      <c r="C81" s="3"/>
      <c r="D81" s="3"/>
      <c r="E81" s="19" t="s">
        <v>3</v>
      </c>
      <c r="F81" s="20" t="s">
        <v>17</v>
      </c>
      <c r="G81" s="20"/>
      <c r="H81" s="20"/>
      <c r="I81" s="21"/>
      <c r="J81" s="22" t="s">
        <v>14</v>
      </c>
      <c r="K81" s="23" t="s">
        <v>15</v>
      </c>
      <c r="L81" s="3"/>
      <c r="M81" s="2"/>
      <c r="N81" s="2"/>
      <c r="P81" s="28">
        <v>2</v>
      </c>
      <c r="Q81" s="49" t="s">
        <v>13</v>
      </c>
      <c r="R81" s="29"/>
      <c r="S81" s="36">
        <f t="shared" si="8"/>
        <v>9610</v>
      </c>
      <c r="T81" s="31">
        <f t="shared" si="9"/>
        <v>12</v>
      </c>
      <c r="V81" s="69"/>
      <c r="AK81" s="3"/>
      <c r="AL81" s="3"/>
      <c r="AM81" s="3"/>
      <c r="AN81" s="19" t="s">
        <v>3</v>
      </c>
      <c r="AO81" s="20" t="s">
        <v>17</v>
      </c>
      <c r="AP81" s="20"/>
      <c r="AQ81" s="20"/>
      <c r="AR81" s="21"/>
      <c r="AS81" s="22" t="s">
        <v>14</v>
      </c>
      <c r="AT81" s="23" t="s">
        <v>15</v>
      </c>
      <c r="AU81" s="3"/>
      <c r="AV81" s="2"/>
      <c r="AW81" s="2"/>
      <c r="AY81" s="28">
        <v>2</v>
      </c>
      <c r="AZ81" s="29" t="s">
        <v>31</v>
      </c>
      <c r="BA81" s="29"/>
      <c r="BB81" s="36">
        <v>6700</v>
      </c>
      <c r="BC81" s="31">
        <v>11</v>
      </c>
    </row>
    <row r="82" spans="1:55" ht="12.75">
      <c r="A82" s="4"/>
      <c r="B82" s="4"/>
      <c r="C82" s="4"/>
      <c r="D82" s="4"/>
      <c r="E82" s="24">
        <v>1</v>
      </c>
      <c r="F82" s="25" t="s">
        <v>13</v>
      </c>
      <c r="G82" s="25"/>
      <c r="H82" s="25"/>
      <c r="I82" s="26"/>
      <c r="J82" s="48">
        <f>F66+M64</f>
        <v>1338</v>
      </c>
      <c r="K82" s="27">
        <v>30</v>
      </c>
      <c r="L82" s="6"/>
      <c r="M82" s="5"/>
      <c r="N82" s="5"/>
      <c r="O82" s="4"/>
      <c r="P82" s="28">
        <v>3</v>
      </c>
      <c r="Q82" s="49" t="s">
        <v>40</v>
      </c>
      <c r="R82" s="29"/>
      <c r="S82" s="36">
        <f t="shared" si="8"/>
        <v>10941</v>
      </c>
      <c r="T82" s="31">
        <f t="shared" si="9"/>
        <v>5</v>
      </c>
      <c r="AJ82" s="4"/>
      <c r="AK82" s="4"/>
      <c r="AL82" s="4"/>
      <c r="AM82" s="4"/>
      <c r="AN82" s="24">
        <v>1</v>
      </c>
      <c r="AO82" s="25" t="s">
        <v>13</v>
      </c>
      <c r="AP82" s="25"/>
      <c r="AQ82" s="25"/>
      <c r="AR82" s="26"/>
      <c r="AS82" s="48">
        <v>861</v>
      </c>
      <c r="AT82" s="27">
        <v>20</v>
      </c>
      <c r="AU82" s="6"/>
      <c r="AV82" s="5"/>
      <c r="AW82" s="5"/>
      <c r="AX82" s="4"/>
      <c r="AY82" s="28">
        <v>3</v>
      </c>
      <c r="AZ82" s="49" t="s">
        <v>40</v>
      </c>
      <c r="BA82" s="29"/>
      <c r="BB82" s="36">
        <v>7374</v>
      </c>
      <c r="BC82" s="31">
        <v>5</v>
      </c>
    </row>
    <row r="83" spans="5:55" ht="12.75">
      <c r="E83" s="28">
        <v>2</v>
      </c>
      <c r="F83" s="29" t="s">
        <v>31</v>
      </c>
      <c r="G83" s="29"/>
      <c r="H83" s="29"/>
      <c r="I83" s="30"/>
      <c r="J83" s="36">
        <f>F64+M67</f>
        <v>1774</v>
      </c>
      <c r="K83" s="31">
        <f>G64+N67</f>
        <v>24</v>
      </c>
      <c r="L83" s="3"/>
      <c r="M83" s="2"/>
      <c r="N83" s="2"/>
      <c r="P83" s="28">
        <v>4</v>
      </c>
      <c r="Q83" s="29" t="s">
        <v>27</v>
      </c>
      <c r="R83" s="29"/>
      <c r="S83" s="36">
        <f t="shared" si="8"/>
        <v>10942</v>
      </c>
      <c r="T83" s="31">
        <f t="shared" si="9"/>
        <v>0</v>
      </c>
      <c r="AN83" s="28">
        <v>2</v>
      </c>
      <c r="AO83" s="29" t="s">
        <v>31</v>
      </c>
      <c r="AP83" s="29"/>
      <c r="AQ83" s="29"/>
      <c r="AR83" s="30"/>
      <c r="AS83" s="36">
        <v>1185</v>
      </c>
      <c r="AT83" s="31">
        <v>17</v>
      </c>
      <c r="AU83" s="3"/>
      <c r="AV83" s="2"/>
      <c r="AW83" s="2"/>
      <c r="AY83" s="28">
        <v>4</v>
      </c>
      <c r="AZ83" s="29" t="s">
        <v>27</v>
      </c>
      <c r="BA83" s="29"/>
      <c r="BB83" s="36">
        <v>7375</v>
      </c>
      <c r="BC83" s="31">
        <v>0</v>
      </c>
    </row>
    <row r="84" spans="5:55" ht="12.75">
      <c r="E84" s="28">
        <v>3</v>
      </c>
      <c r="F84" s="29" t="s">
        <v>51</v>
      </c>
      <c r="G84" s="29"/>
      <c r="H84" s="29"/>
      <c r="I84" s="30"/>
      <c r="J84" s="36">
        <f>F65+M68</f>
        <v>1797</v>
      </c>
      <c r="K84" s="31">
        <f>G65+N68</f>
        <v>24</v>
      </c>
      <c r="L84" s="3"/>
      <c r="M84" s="2"/>
      <c r="N84" s="2"/>
      <c r="P84" s="28">
        <v>4</v>
      </c>
      <c r="Q84" s="29" t="s">
        <v>52</v>
      </c>
      <c r="R84" s="29"/>
      <c r="S84" s="36">
        <f t="shared" si="8"/>
        <v>10942</v>
      </c>
      <c r="T84" s="31">
        <f t="shared" si="9"/>
        <v>0</v>
      </c>
      <c r="AN84" s="28">
        <v>3</v>
      </c>
      <c r="AO84" s="29" t="s">
        <v>51</v>
      </c>
      <c r="AP84" s="29"/>
      <c r="AQ84" s="29"/>
      <c r="AR84" s="30"/>
      <c r="AS84" s="36">
        <v>1249</v>
      </c>
      <c r="AT84" s="31">
        <v>15</v>
      </c>
      <c r="AU84" s="3"/>
      <c r="AV84" s="2"/>
      <c r="AW84" s="2"/>
      <c r="AY84" s="28">
        <v>4</v>
      </c>
      <c r="AZ84" s="29" t="s">
        <v>52</v>
      </c>
      <c r="BA84" s="29"/>
      <c r="BB84" s="36">
        <v>7375</v>
      </c>
      <c r="BC84" s="31">
        <v>0</v>
      </c>
    </row>
    <row r="85" spans="5:55" ht="12.75">
      <c r="E85" s="28">
        <v>4</v>
      </c>
      <c r="F85" s="29" t="s">
        <v>27</v>
      </c>
      <c r="G85" s="29"/>
      <c r="H85" s="29"/>
      <c r="I85" s="30"/>
      <c r="J85" s="36">
        <f>F67+M66</f>
        <v>2129</v>
      </c>
      <c r="K85" s="31">
        <v>21</v>
      </c>
      <c r="L85" s="3"/>
      <c r="M85" s="2"/>
      <c r="N85" s="2"/>
      <c r="P85" s="32">
        <v>4</v>
      </c>
      <c r="Q85" s="33" t="s">
        <v>51</v>
      </c>
      <c r="R85" s="33"/>
      <c r="S85" s="37">
        <f t="shared" si="8"/>
        <v>10942</v>
      </c>
      <c r="T85" s="35">
        <f t="shared" si="9"/>
        <v>0</v>
      </c>
      <c r="AN85" s="28">
        <v>4</v>
      </c>
      <c r="AO85" s="49" t="s">
        <v>40</v>
      </c>
      <c r="AP85" s="29"/>
      <c r="AQ85" s="29"/>
      <c r="AR85" s="30"/>
      <c r="AS85" s="36">
        <v>1498</v>
      </c>
      <c r="AT85" s="31">
        <v>15</v>
      </c>
      <c r="AU85" s="3"/>
      <c r="AV85" s="2"/>
      <c r="AW85" s="2"/>
      <c r="AY85" s="32">
        <v>4</v>
      </c>
      <c r="AZ85" s="33" t="s">
        <v>51</v>
      </c>
      <c r="BA85" s="33"/>
      <c r="BB85" s="37">
        <v>7375</v>
      </c>
      <c r="BC85" s="35">
        <v>0</v>
      </c>
    </row>
    <row r="86" spans="5:49" ht="12.75">
      <c r="E86" s="28">
        <v>5</v>
      </c>
      <c r="F86" s="49" t="s">
        <v>40</v>
      </c>
      <c r="G86" s="29"/>
      <c r="H86" s="29"/>
      <c r="I86" s="30"/>
      <c r="J86" s="36">
        <f>F68+M65</f>
        <v>2318</v>
      </c>
      <c r="K86" s="31">
        <v>21</v>
      </c>
      <c r="L86" s="3"/>
      <c r="M86" s="2"/>
      <c r="N86" s="2"/>
      <c r="AN86" s="28">
        <v>5</v>
      </c>
      <c r="AO86" s="29" t="s">
        <v>27</v>
      </c>
      <c r="AP86" s="29"/>
      <c r="AQ86" s="29"/>
      <c r="AR86" s="30"/>
      <c r="AS86" s="36">
        <v>1547</v>
      </c>
      <c r="AT86" s="31">
        <v>13</v>
      </c>
      <c r="AU86" s="3"/>
      <c r="AV86" s="2"/>
      <c r="AW86" s="2"/>
    </row>
    <row r="87" spans="5:49" ht="12.75">
      <c r="E87" s="32">
        <v>6</v>
      </c>
      <c r="F87" s="33" t="s">
        <v>52</v>
      </c>
      <c r="G87" s="33"/>
      <c r="H87" s="33"/>
      <c r="I87" s="34"/>
      <c r="J87" s="37">
        <f>F69+M69</f>
        <v>3720</v>
      </c>
      <c r="K87" s="35">
        <f>G69+N69</f>
        <v>6</v>
      </c>
      <c r="L87" s="3"/>
      <c r="M87" s="2"/>
      <c r="N87" s="2"/>
      <c r="AN87" s="32">
        <v>6</v>
      </c>
      <c r="AO87" s="33" t="s">
        <v>52</v>
      </c>
      <c r="AP87" s="33"/>
      <c r="AQ87" s="33"/>
      <c r="AR87" s="34"/>
      <c r="AS87" s="37">
        <v>2459</v>
      </c>
      <c r="AT87" s="35">
        <v>4</v>
      </c>
      <c r="AU87" s="3"/>
      <c r="AV87" s="2"/>
      <c r="AW87" s="2"/>
    </row>
    <row r="88" spans="2:49" ht="12.75">
      <c r="B88" s="3"/>
      <c r="C88" s="3"/>
      <c r="D88" s="3"/>
      <c r="E88" s="3"/>
      <c r="F88" s="2"/>
      <c r="G88" s="2"/>
      <c r="J88" s="3"/>
      <c r="K88" s="3"/>
      <c r="L88" s="3"/>
      <c r="M88" s="2"/>
      <c r="N88" s="2"/>
      <c r="AK88" s="3"/>
      <c r="AL88" s="3"/>
      <c r="AM88" s="3"/>
      <c r="AN88" s="3"/>
      <c r="AO88" s="2"/>
      <c r="AP88" s="2"/>
      <c r="AS88" s="3"/>
      <c r="AT88" s="3"/>
      <c r="AU88" s="3"/>
      <c r="AV88" s="2"/>
      <c r="AW88" s="2"/>
    </row>
    <row r="89" spans="1:50" ht="12.75">
      <c r="A89" s="5" t="s">
        <v>3</v>
      </c>
      <c r="B89" s="6" t="s">
        <v>18</v>
      </c>
      <c r="C89" s="6"/>
      <c r="D89" s="6"/>
      <c r="E89" s="6"/>
      <c r="F89" s="5" t="s">
        <v>14</v>
      </c>
      <c r="G89" s="5" t="s">
        <v>15</v>
      </c>
      <c r="H89" s="4"/>
      <c r="I89" s="5" t="s">
        <v>3</v>
      </c>
      <c r="J89" s="6" t="s">
        <v>19</v>
      </c>
      <c r="K89" s="6"/>
      <c r="L89" s="6"/>
      <c r="M89" s="5" t="s">
        <v>14</v>
      </c>
      <c r="N89" s="5" t="s">
        <v>15</v>
      </c>
      <c r="O89" s="4"/>
      <c r="AJ89" s="5" t="s">
        <v>3</v>
      </c>
      <c r="AK89" s="6" t="s">
        <v>18</v>
      </c>
      <c r="AL89" s="6"/>
      <c r="AM89" s="6"/>
      <c r="AN89" s="6"/>
      <c r="AO89" s="5" t="s">
        <v>14</v>
      </c>
      <c r="AP89" s="5" t="s">
        <v>15</v>
      </c>
      <c r="AQ89" s="4"/>
      <c r="AR89" s="5" t="s">
        <v>3</v>
      </c>
      <c r="AS89" s="6" t="s">
        <v>19</v>
      </c>
      <c r="AT89" s="6"/>
      <c r="AU89" s="6"/>
      <c r="AV89" s="5" t="s">
        <v>14</v>
      </c>
      <c r="AW89" s="5" t="s">
        <v>15</v>
      </c>
      <c r="AX89" s="4"/>
    </row>
    <row r="90" spans="1:50" ht="12.75">
      <c r="A90" s="5">
        <v>1</v>
      </c>
      <c r="B90" s="14" t="s">
        <v>51</v>
      </c>
      <c r="C90" s="14"/>
      <c r="D90" s="14"/>
      <c r="E90" s="14"/>
      <c r="F90" s="60">
        <f>VLOOKUP($B90,$B$32:$G$55,5,0)+VLOOKUP($B90,$AK$90:$AP$108,5,0)</f>
        <v>267</v>
      </c>
      <c r="G90" s="60">
        <f aca="true" t="shared" si="10" ref="G90:G95">VLOOKUP($B90,$B$32:$G$55,6,0)+VLOOKUP($B90,$AK$90:$AP$108,6,0)</f>
        <v>14</v>
      </c>
      <c r="H90" s="4"/>
      <c r="I90" s="5">
        <v>1</v>
      </c>
      <c r="J90" s="14" t="s">
        <v>13</v>
      </c>
      <c r="K90" s="14"/>
      <c r="L90" s="14"/>
      <c r="M90" s="60">
        <f>VLOOKUP($J90,$J$31:$N$58,4,0)+VLOOKUP($J90,$AS$90:$AW$112,4,0)</f>
        <v>114</v>
      </c>
      <c r="N90" s="60">
        <f aca="true" t="shared" si="11" ref="N90:N95">VLOOKUP($J90,$J$31:$N$58,5,0)+VLOOKUP($J90,$AS$90:$AW$112,5,0)</f>
        <v>15</v>
      </c>
      <c r="O90" s="16"/>
      <c r="P90" s="16"/>
      <c r="AJ90" s="5">
        <v>1</v>
      </c>
      <c r="AK90" s="14" t="s">
        <v>13</v>
      </c>
      <c r="AL90" s="14"/>
      <c r="AM90" s="14"/>
      <c r="AN90" s="14"/>
      <c r="AO90" s="60">
        <v>193</v>
      </c>
      <c r="AP90" s="9">
        <v>10</v>
      </c>
      <c r="AQ90" s="4"/>
      <c r="AR90" s="5">
        <v>1</v>
      </c>
      <c r="AS90" s="14" t="s">
        <v>13</v>
      </c>
      <c r="AT90" s="14"/>
      <c r="AU90" s="14"/>
      <c r="AV90" s="60">
        <v>65</v>
      </c>
      <c r="AW90" s="9">
        <v>11</v>
      </c>
      <c r="AX90" s="4"/>
    </row>
    <row r="91" spans="1:49" ht="12.75">
      <c r="A91" s="2">
        <v>2</v>
      </c>
      <c r="B91" s="17" t="s">
        <v>40</v>
      </c>
      <c r="C91" s="15"/>
      <c r="D91" s="15"/>
      <c r="E91" s="15"/>
      <c r="F91" s="61">
        <f>VLOOKUP($B91,$B$32:$G$55,5,0)+VLOOKUP($B91,$AK$90:$AP$108,5,0)</f>
        <v>309</v>
      </c>
      <c r="G91" s="61">
        <f t="shared" si="10"/>
        <v>13</v>
      </c>
      <c r="I91" s="2">
        <v>2</v>
      </c>
      <c r="J91" s="15" t="s">
        <v>27</v>
      </c>
      <c r="K91" s="15"/>
      <c r="L91" s="15"/>
      <c r="M91" s="47">
        <f aca="true" t="shared" si="12" ref="M91:M112">VLOOKUP($J91,$J$31:$N$58,4,0)+VLOOKUP($J91,$AS$90:$AW$112,4,0)</f>
        <v>152</v>
      </c>
      <c r="N91" s="47">
        <f t="shared" si="11"/>
        <v>13</v>
      </c>
      <c r="O91" s="16"/>
      <c r="P91" s="16"/>
      <c r="AJ91" s="2">
        <v>2</v>
      </c>
      <c r="AK91" s="17" t="s">
        <v>40</v>
      </c>
      <c r="AL91" s="15"/>
      <c r="AM91" s="15"/>
      <c r="AN91" s="15"/>
      <c r="AO91" s="61">
        <v>196</v>
      </c>
      <c r="AP91" s="10">
        <v>9</v>
      </c>
      <c r="AR91" s="2">
        <v>2</v>
      </c>
      <c r="AS91" s="17" t="s">
        <v>31</v>
      </c>
      <c r="AT91" s="17"/>
      <c r="AU91" s="17"/>
      <c r="AV91" s="47">
        <v>83</v>
      </c>
      <c r="AW91" s="18">
        <v>9</v>
      </c>
    </row>
    <row r="92" spans="1:49" ht="12.75">
      <c r="A92" s="2">
        <v>3</v>
      </c>
      <c r="B92" s="17" t="s">
        <v>13</v>
      </c>
      <c r="C92" s="15"/>
      <c r="D92" s="15"/>
      <c r="E92" s="15"/>
      <c r="F92" s="61">
        <f aca="true" t="shared" si="13" ref="F92:F108">VLOOKUP($B92,$B$32:$G$55,5,0)+VLOOKUP($B92,$AK$90:$AP$108,5,0)</f>
        <v>344</v>
      </c>
      <c r="G92" s="61">
        <f t="shared" si="10"/>
        <v>12</v>
      </c>
      <c r="I92" s="2">
        <v>3</v>
      </c>
      <c r="J92" s="17" t="s">
        <v>40</v>
      </c>
      <c r="K92" s="15"/>
      <c r="L92" s="15"/>
      <c r="M92" s="61">
        <f t="shared" si="12"/>
        <v>126</v>
      </c>
      <c r="N92" s="61">
        <f t="shared" si="11"/>
        <v>12</v>
      </c>
      <c r="O92" s="16"/>
      <c r="P92" s="16"/>
      <c r="AJ92" s="2">
        <v>3</v>
      </c>
      <c r="AK92" s="17" t="s">
        <v>51</v>
      </c>
      <c r="AL92" s="15"/>
      <c r="AM92" s="15"/>
      <c r="AN92" s="15"/>
      <c r="AO92" s="61">
        <v>219</v>
      </c>
      <c r="AP92" s="10">
        <v>8</v>
      </c>
      <c r="AR92" s="2">
        <v>3</v>
      </c>
      <c r="AS92" s="17" t="s">
        <v>40</v>
      </c>
      <c r="AT92" s="15"/>
      <c r="AU92" s="15"/>
      <c r="AV92" s="61">
        <v>87</v>
      </c>
      <c r="AW92" s="10">
        <v>7</v>
      </c>
    </row>
    <row r="93" spans="1:49" ht="12.75">
      <c r="A93" s="2">
        <v>4</v>
      </c>
      <c r="B93" s="17" t="s">
        <v>31</v>
      </c>
      <c r="C93" s="17"/>
      <c r="D93" s="17"/>
      <c r="E93" s="17"/>
      <c r="F93" s="47">
        <f t="shared" si="13"/>
        <v>388</v>
      </c>
      <c r="G93" s="47">
        <f t="shared" si="10"/>
        <v>10</v>
      </c>
      <c r="I93" s="2">
        <v>4</v>
      </c>
      <c r="J93" s="17" t="s">
        <v>31</v>
      </c>
      <c r="K93" s="17"/>
      <c r="L93" s="17"/>
      <c r="M93" s="61">
        <f t="shared" si="12"/>
        <v>166</v>
      </c>
      <c r="N93" s="61">
        <f t="shared" si="11"/>
        <v>11</v>
      </c>
      <c r="O93" s="16"/>
      <c r="P93" s="16"/>
      <c r="AJ93" s="2">
        <v>4</v>
      </c>
      <c r="AK93" s="17" t="s">
        <v>27</v>
      </c>
      <c r="AL93" s="17"/>
      <c r="AM93" s="17"/>
      <c r="AN93" s="17"/>
      <c r="AO93" s="47">
        <v>257</v>
      </c>
      <c r="AP93" s="18">
        <v>6</v>
      </c>
      <c r="AR93" s="2">
        <v>4</v>
      </c>
      <c r="AS93" s="15" t="s">
        <v>27</v>
      </c>
      <c r="AT93" s="15"/>
      <c r="AU93" s="15"/>
      <c r="AV93" s="61">
        <v>130</v>
      </c>
      <c r="AW93" s="10">
        <v>7</v>
      </c>
    </row>
    <row r="94" spans="1:49" ht="12.75">
      <c r="A94" s="2">
        <v>5</v>
      </c>
      <c r="B94" s="17" t="s">
        <v>27</v>
      </c>
      <c r="C94" s="17"/>
      <c r="D94" s="17"/>
      <c r="E94" s="17"/>
      <c r="F94" s="47">
        <f t="shared" si="13"/>
        <v>407</v>
      </c>
      <c r="G94" s="47">
        <f t="shared" si="10"/>
        <v>9</v>
      </c>
      <c r="I94" s="2">
        <v>5</v>
      </c>
      <c r="J94" s="17" t="s">
        <v>51</v>
      </c>
      <c r="K94" s="15"/>
      <c r="L94" s="15"/>
      <c r="M94" s="47">
        <f t="shared" si="12"/>
        <v>209</v>
      </c>
      <c r="N94" s="47">
        <f t="shared" si="11"/>
        <v>8</v>
      </c>
      <c r="O94" s="16"/>
      <c r="P94" s="16"/>
      <c r="AJ94" s="2">
        <v>5</v>
      </c>
      <c r="AK94" s="17" t="s">
        <v>31</v>
      </c>
      <c r="AL94" s="17"/>
      <c r="AM94" s="17"/>
      <c r="AN94" s="17"/>
      <c r="AO94" s="47">
        <v>288</v>
      </c>
      <c r="AP94" s="18">
        <v>5</v>
      </c>
      <c r="AR94" s="2">
        <v>5</v>
      </c>
      <c r="AS94" s="17" t="s">
        <v>51</v>
      </c>
      <c r="AT94" s="15"/>
      <c r="AU94" s="15"/>
      <c r="AV94" s="61">
        <v>138</v>
      </c>
      <c r="AW94" s="10">
        <v>5</v>
      </c>
    </row>
    <row r="95" spans="1:49" ht="12.75">
      <c r="A95" s="2">
        <v>6</v>
      </c>
      <c r="B95" s="17" t="s">
        <v>52</v>
      </c>
      <c r="C95" s="17"/>
      <c r="D95" s="17"/>
      <c r="E95" s="17"/>
      <c r="F95" s="47">
        <f t="shared" si="13"/>
        <v>482</v>
      </c>
      <c r="G95" s="47">
        <f t="shared" si="10"/>
        <v>5</v>
      </c>
      <c r="I95" s="2">
        <v>6</v>
      </c>
      <c r="J95" s="17" t="s">
        <v>52</v>
      </c>
      <c r="K95" s="17"/>
      <c r="L95" s="17"/>
      <c r="M95" s="47">
        <f t="shared" si="12"/>
        <v>261</v>
      </c>
      <c r="N95" s="47">
        <f t="shared" si="11"/>
        <v>4</v>
      </c>
      <c r="O95" s="16"/>
      <c r="P95" s="16"/>
      <c r="AJ95" s="2">
        <v>6</v>
      </c>
      <c r="AK95" s="17" t="s">
        <v>52</v>
      </c>
      <c r="AL95" s="17"/>
      <c r="AM95" s="17"/>
      <c r="AN95" s="17"/>
      <c r="AO95" s="47">
        <v>310</v>
      </c>
      <c r="AP95" s="18">
        <v>4</v>
      </c>
      <c r="AR95" s="2">
        <v>6</v>
      </c>
      <c r="AS95" s="17" t="s">
        <v>52</v>
      </c>
      <c r="AT95" s="17"/>
      <c r="AU95" s="17"/>
      <c r="AV95" s="47">
        <v>167</v>
      </c>
      <c r="AW95" s="18">
        <v>3</v>
      </c>
    </row>
    <row r="96" spans="1:48" ht="12.75">
      <c r="A96" s="2">
        <v>7</v>
      </c>
      <c r="B96" s="39" t="s">
        <v>29</v>
      </c>
      <c r="C96" s="3"/>
      <c r="D96" s="3"/>
      <c r="E96" s="3"/>
      <c r="F96" s="16">
        <f t="shared" si="13"/>
        <v>825</v>
      </c>
      <c r="I96" s="2">
        <v>7</v>
      </c>
      <c r="J96" s="3" t="s">
        <v>41</v>
      </c>
      <c r="K96" s="3"/>
      <c r="L96" s="3"/>
      <c r="M96" s="16">
        <f t="shared" si="12"/>
        <v>367</v>
      </c>
      <c r="O96" s="16"/>
      <c r="AJ96" s="2">
        <v>7</v>
      </c>
      <c r="AK96" s="39" t="s">
        <v>29</v>
      </c>
      <c r="AL96" s="3"/>
      <c r="AM96" s="3"/>
      <c r="AN96" s="3"/>
      <c r="AO96" s="16">
        <v>496</v>
      </c>
      <c r="AR96" s="2">
        <v>7</v>
      </c>
      <c r="AS96" s="39" t="s">
        <v>29</v>
      </c>
      <c r="AT96" s="3"/>
      <c r="AU96" s="3"/>
      <c r="AV96" s="16">
        <v>262</v>
      </c>
    </row>
    <row r="97" spans="1:48" ht="12.75">
      <c r="A97" s="2">
        <v>8</v>
      </c>
      <c r="B97" s="39" t="s">
        <v>28</v>
      </c>
      <c r="C97" s="3"/>
      <c r="D97" s="3"/>
      <c r="E97" s="3"/>
      <c r="F97" s="16">
        <f t="shared" si="13"/>
        <v>940</v>
      </c>
      <c r="H97" s="2"/>
      <c r="I97" s="2">
        <v>8</v>
      </c>
      <c r="J97" s="39" t="s">
        <v>32</v>
      </c>
      <c r="M97" s="16">
        <f t="shared" si="12"/>
        <v>437</v>
      </c>
      <c r="O97" s="16"/>
      <c r="AJ97" s="2">
        <v>8</v>
      </c>
      <c r="AK97" s="39" t="s">
        <v>28</v>
      </c>
      <c r="AL97" s="3"/>
      <c r="AM97" s="3"/>
      <c r="AN97" s="3"/>
      <c r="AO97" s="16">
        <v>641</v>
      </c>
      <c r="AQ97" s="2"/>
      <c r="AR97" s="2">
        <v>8</v>
      </c>
      <c r="AS97" s="3" t="s">
        <v>41</v>
      </c>
      <c r="AT97" s="3"/>
      <c r="AU97" s="3"/>
      <c r="AV97" s="16">
        <v>263</v>
      </c>
    </row>
    <row r="98" spans="1:48" ht="12.75">
      <c r="A98" s="2">
        <v>9</v>
      </c>
      <c r="B98" s="39" t="s">
        <v>32</v>
      </c>
      <c r="C98" s="3"/>
      <c r="D98" s="3"/>
      <c r="E98" s="3"/>
      <c r="F98" s="16">
        <f t="shared" si="13"/>
        <v>953</v>
      </c>
      <c r="G98" s="2"/>
      <c r="H98" s="2"/>
      <c r="I98" s="2">
        <v>9</v>
      </c>
      <c r="J98" s="39" t="s">
        <v>29</v>
      </c>
      <c r="K98" s="3"/>
      <c r="L98" s="3"/>
      <c r="M98" s="16">
        <f t="shared" si="12"/>
        <v>459</v>
      </c>
      <c r="O98" s="16"/>
      <c r="AJ98" s="2">
        <v>9</v>
      </c>
      <c r="AK98" s="39" t="s">
        <v>32</v>
      </c>
      <c r="AL98" s="3"/>
      <c r="AM98" s="3"/>
      <c r="AN98" s="3"/>
      <c r="AO98" s="16">
        <v>676</v>
      </c>
      <c r="AP98" s="2"/>
      <c r="AQ98" s="2"/>
      <c r="AR98" s="2">
        <v>9</v>
      </c>
      <c r="AS98" s="39" t="s">
        <v>32</v>
      </c>
      <c r="AV98" s="16">
        <v>288</v>
      </c>
    </row>
    <row r="99" spans="1:48" ht="12.75">
      <c r="A99" s="2">
        <v>10</v>
      </c>
      <c r="B99" s="39" t="s">
        <v>41</v>
      </c>
      <c r="C99" s="3"/>
      <c r="D99" s="3"/>
      <c r="E99" s="3"/>
      <c r="F99" s="16">
        <f t="shared" si="13"/>
        <v>1270</v>
      </c>
      <c r="I99" s="2">
        <v>10</v>
      </c>
      <c r="J99" s="3" t="s">
        <v>47</v>
      </c>
      <c r="L99" s="3"/>
      <c r="M99" s="16">
        <f t="shared" si="12"/>
        <v>486</v>
      </c>
      <c r="O99" s="16"/>
      <c r="AJ99" s="2">
        <v>10</v>
      </c>
      <c r="AK99" s="39" t="s">
        <v>41</v>
      </c>
      <c r="AL99" s="3"/>
      <c r="AM99" s="3"/>
      <c r="AN99" s="3"/>
      <c r="AO99" s="16">
        <v>798</v>
      </c>
      <c r="AR99" s="2">
        <v>10</v>
      </c>
      <c r="AS99" s="3" t="s">
        <v>47</v>
      </c>
      <c r="AU99" s="3"/>
      <c r="AV99" s="16">
        <v>320</v>
      </c>
    </row>
    <row r="100" spans="1:48" ht="12.75">
      <c r="A100" s="2">
        <v>11</v>
      </c>
      <c r="B100" s="3" t="s">
        <v>47</v>
      </c>
      <c r="C100" s="3"/>
      <c r="D100" s="3"/>
      <c r="E100" s="3"/>
      <c r="F100" s="16">
        <f t="shared" si="13"/>
        <v>1283</v>
      </c>
      <c r="I100" s="2">
        <v>11</v>
      </c>
      <c r="J100" s="39" t="s">
        <v>28</v>
      </c>
      <c r="M100" s="16">
        <f t="shared" si="12"/>
        <v>505</v>
      </c>
      <c r="O100" s="16"/>
      <c r="AJ100" s="2">
        <v>11</v>
      </c>
      <c r="AK100" s="3" t="s">
        <v>47</v>
      </c>
      <c r="AL100" s="3"/>
      <c r="AM100" s="3"/>
      <c r="AN100" s="3"/>
      <c r="AO100" s="16">
        <v>812</v>
      </c>
      <c r="AR100" s="2">
        <v>11</v>
      </c>
      <c r="AS100" s="39" t="s">
        <v>50</v>
      </c>
      <c r="AT100" s="3"/>
      <c r="AU100" s="3"/>
      <c r="AV100" s="16">
        <v>371</v>
      </c>
    </row>
    <row r="101" spans="1:48" ht="12.75">
      <c r="A101" s="2">
        <v>12</v>
      </c>
      <c r="B101" s="39" t="s">
        <v>34</v>
      </c>
      <c r="C101" s="3"/>
      <c r="D101" s="3"/>
      <c r="E101" s="3"/>
      <c r="F101" s="16">
        <f t="shared" si="13"/>
        <v>1329</v>
      </c>
      <c r="G101" s="2"/>
      <c r="I101" s="2">
        <v>12</v>
      </c>
      <c r="J101" s="39" t="s">
        <v>50</v>
      </c>
      <c r="K101" s="3"/>
      <c r="L101" s="3"/>
      <c r="M101" s="16">
        <f t="shared" si="12"/>
        <v>525</v>
      </c>
      <c r="O101" s="16"/>
      <c r="AJ101" s="2">
        <v>12</v>
      </c>
      <c r="AK101" s="39" t="s">
        <v>34</v>
      </c>
      <c r="AL101" s="3"/>
      <c r="AM101" s="3"/>
      <c r="AN101" s="3"/>
      <c r="AO101" s="16">
        <v>906</v>
      </c>
      <c r="AP101" s="2"/>
      <c r="AR101" s="2">
        <v>12</v>
      </c>
      <c r="AS101" s="39" t="s">
        <v>28</v>
      </c>
      <c r="AV101" s="16">
        <v>413</v>
      </c>
    </row>
    <row r="102" spans="1:49" ht="12.75">
      <c r="A102" s="2">
        <v>13</v>
      </c>
      <c r="B102" s="39" t="s">
        <v>35</v>
      </c>
      <c r="C102" s="3"/>
      <c r="D102" s="3"/>
      <c r="E102" s="3"/>
      <c r="F102" s="16">
        <f t="shared" si="13"/>
        <v>1501</v>
      </c>
      <c r="I102" s="2">
        <v>13</v>
      </c>
      <c r="J102" s="39" t="s">
        <v>48</v>
      </c>
      <c r="K102" s="3"/>
      <c r="L102" s="3"/>
      <c r="M102" s="16">
        <f t="shared" si="12"/>
        <v>692</v>
      </c>
      <c r="O102" s="16"/>
      <c r="AJ102" s="2">
        <v>13</v>
      </c>
      <c r="AK102" s="39" t="s">
        <v>35</v>
      </c>
      <c r="AL102" s="3"/>
      <c r="AM102" s="3"/>
      <c r="AN102" s="3"/>
      <c r="AO102" s="16">
        <v>911</v>
      </c>
      <c r="AR102" s="2">
        <v>13</v>
      </c>
      <c r="AS102" s="39" t="s">
        <v>35</v>
      </c>
      <c r="AV102" s="16">
        <v>425</v>
      </c>
      <c r="AW102" s="2"/>
    </row>
    <row r="103" spans="1:49" ht="12.75">
      <c r="A103" s="2">
        <v>14</v>
      </c>
      <c r="B103" s="52" t="s">
        <v>43</v>
      </c>
      <c r="C103" s="3"/>
      <c r="D103" s="3"/>
      <c r="E103" s="3"/>
      <c r="F103" s="16">
        <f t="shared" si="13"/>
        <v>1562</v>
      </c>
      <c r="I103" s="2">
        <v>14</v>
      </c>
      <c r="J103" s="39" t="s">
        <v>35</v>
      </c>
      <c r="M103" s="16">
        <f t="shared" si="12"/>
        <v>704</v>
      </c>
      <c r="O103" s="16"/>
      <c r="AJ103" s="2">
        <v>14</v>
      </c>
      <c r="AK103" s="52" t="s">
        <v>43</v>
      </c>
      <c r="AL103" s="3"/>
      <c r="AM103" s="3"/>
      <c r="AN103" s="3"/>
      <c r="AO103" s="16">
        <v>1064</v>
      </c>
      <c r="AR103" s="2">
        <v>14</v>
      </c>
      <c r="AS103" s="39" t="s">
        <v>48</v>
      </c>
      <c r="AT103" s="3"/>
      <c r="AU103" s="3"/>
      <c r="AV103" s="16">
        <v>451</v>
      </c>
      <c r="AW103" s="2"/>
    </row>
    <row r="104" spans="1:48" ht="12.75">
      <c r="A104" s="2">
        <v>15</v>
      </c>
      <c r="B104" s="52" t="s">
        <v>44</v>
      </c>
      <c r="C104" s="3"/>
      <c r="D104" s="3"/>
      <c r="E104" s="3"/>
      <c r="F104" s="16">
        <f t="shared" si="13"/>
        <v>1834</v>
      </c>
      <c r="G104" s="2"/>
      <c r="I104" s="2">
        <v>15</v>
      </c>
      <c r="J104" s="39" t="s">
        <v>53</v>
      </c>
      <c r="K104" s="3"/>
      <c r="L104" s="3"/>
      <c r="M104" s="16">
        <f t="shared" si="12"/>
        <v>706</v>
      </c>
      <c r="O104" s="16"/>
      <c r="AJ104" s="2">
        <v>15</v>
      </c>
      <c r="AK104" s="52" t="s">
        <v>44</v>
      </c>
      <c r="AL104" s="3"/>
      <c r="AM104" s="3"/>
      <c r="AN104" s="3"/>
      <c r="AO104" s="16">
        <v>1242</v>
      </c>
      <c r="AP104" s="2"/>
      <c r="AR104" s="2">
        <v>15</v>
      </c>
      <c r="AS104" s="39" t="s">
        <v>53</v>
      </c>
      <c r="AT104" s="3"/>
      <c r="AU104" s="3"/>
      <c r="AV104" s="16">
        <v>471</v>
      </c>
    </row>
    <row r="105" spans="1:49" ht="12.75">
      <c r="A105" s="2">
        <v>16</v>
      </c>
      <c r="B105" s="39" t="s">
        <v>30</v>
      </c>
      <c r="F105" s="16">
        <f t="shared" si="13"/>
        <v>1913</v>
      </c>
      <c r="G105" s="2"/>
      <c r="I105" s="2">
        <v>16</v>
      </c>
      <c r="J105" s="39" t="s">
        <v>34</v>
      </c>
      <c r="K105" s="3"/>
      <c r="L105" s="3"/>
      <c r="M105" s="16">
        <f t="shared" si="12"/>
        <v>738</v>
      </c>
      <c r="N105" s="2"/>
      <c r="O105" s="16"/>
      <c r="AJ105" s="2">
        <v>16</v>
      </c>
      <c r="AK105" s="3" t="s">
        <v>48</v>
      </c>
      <c r="AL105" s="3"/>
      <c r="AM105" s="3"/>
      <c r="AN105" s="3"/>
      <c r="AO105" s="16">
        <v>1271</v>
      </c>
      <c r="AP105" s="2"/>
      <c r="AR105" s="2">
        <v>16</v>
      </c>
      <c r="AS105" s="39" t="s">
        <v>34</v>
      </c>
      <c r="AT105" s="3"/>
      <c r="AU105" s="3"/>
      <c r="AV105" s="16">
        <v>506</v>
      </c>
      <c r="AW105" s="2"/>
    </row>
    <row r="106" spans="1:49" ht="12.75">
      <c r="A106" s="2">
        <v>17</v>
      </c>
      <c r="B106" s="3" t="s">
        <v>48</v>
      </c>
      <c r="C106" s="3"/>
      <c r="D106" s="3"/>
      <c r="E106" s="3"/>
      <c r="F106" s="16">
        <f t="shared" si="13"/>
        <v>1956</v>
      </c>
      <c r="I106" s="2">
        <v>17</v>
      </c>
      <c r="J106" s="39" t="s">
        <v>30</v>
      </c>
      <c r="K106" s="3"/>
      <c r="L106" s="3"/>
      <c r="M106" s="16">
        <f t="shared" si="12"/>
        <v>804</v>
      </c>
      <c r="N106" s="2"/>
      <c r="O106" s="16"/>
      <c r="AJ106" s="2">
        <v>17</v>
      </c>
      <c r="AK106" s="39" t="s">
        <v>36</v>
      </c>
      <c r="AO106" s="16">
        <v>1309</v>
      </c>
      <c r="AR106" s="2">
        <v>17</v>
      </c>
      <c r="AS106" s="39" t="s">
        <v>36</v>
      </c>
      <c r="AT106" s="3"/>
      <c r="AU106" s="3"/>
      <c r="AV106" s="16">
        <v>577</v>
      </c>
      <c r="AW106" s="2"/>
    </row>
    <row r="107" spans="1:48" ht="12.75">
      <c r="A107" s="2">
        <v>18</v>
      </c>
      <c r="B107" s="39" t="s">
        <v>36</v>
      </c>
      <c r="F107" s="16">
        <f t="shared" si="13"/>
        <v>2036</v>
      </c>
      <c r="G107" s="2"/>
      <c r="I107" s="2">
        <v>18</v>
      </c>
      <c r="J107" s="39" t="s">
        <v>49</v>
      </c>
      <c r="K107" s="3"/>
      <c r="L107" s="3"/>
      <c r="M107" s="16">
        <f t="shared" si="12"/>
        <v>925</v>
      </c>
      <c r="O107" s="16"/>
      <c r="AJ107" s="2">
        <v>18</v>
      </c>
      <c r="AK107" s="39" t="s">
        <v>30</v>
      </c>
      <c r="AO107" s="16">
        <v>1347</v>
      </c>
      <c r="AP107" s="2"/>
      <c r="AR107" s="2">
        <v>18</v>
      </c>
      <c r="AS107" s="39" t="s">
        <v>54</v>
      </c>
      <c r="AT107" s="3"/>
      <c r="AU107" s="3"/>
      <c r="AV107" s="16">
        <v>617</v>
      </c>
    </row>
    <row r="108" spans="1:48" ht="12.75">
      <c r="A108" s="2">
        <v>19</v>
      </c>
      <c r="B108" s="39" t="s">
        <v>53</v>
      </c>
      <c r="C108" s="3"/>
      <c r="D108" s="3"/>
      <c r="E108" s="3"/>
      <c r="F108" s="16">
        <f t="shared" si="13"/>
        <v>2339</v>
      </c>
      <c r="I108" s="2">
        <v>19</v>
      </c>
      <c r="J108" s="39" t="s">
        <v>54</v>
      </c>
      <c r="K108" s="3"/>
      <c r="L108" s="3"/>
      <c r="M108" s="16">
        <f t="shared" si="12"/>
        <v>945</v>
      </c>
      <c r="N108" s="2"/>
      <c r="O108" s="16"/>
      <c r="AJ108" s="2">
        <v>19</v>
      </c>
      <c r="AK108" s="39" t="s">
        <v>53</v>
      </c>
      <c r="AL108" s="3"/>
      <c r="AM108" s="3"/>
      <c r="AN108" s="3"/>
      <c r="AO108" s="16">
        <v>1491</v>
      </c>
      <c r="AR108" s="2">
        <v>19</v>
      </c>
      <c r="AS108" s="39" t="s">
        <v>30</v>
      </c>
      <c r="AT108" s="3"/>
      <c r="AU108" s="3"/>
      <c r="AV108" s="16">
        <v>621</v>
      </c>
    </row>
    <row r="109" spans="1:48" ht="12.75">
      <c r="A109" s="2"/>
      <c r="B109" s="39"/>
      <c r="F109" s="16"/>
      <c r="I109" s="2">
        <v>19</v>
      </c>
      <c r="J109" s="39" t="s">
        <v>36</v>
      </c>
      <c r="K109" s="3"/>
      <c r="L109" s="3"/>
      <c r="M109" s="16">
        <f t="shared" si="12"/>
        <v>968</v>
      </c>
      <c r="N109" s="2"/>
      <c r="O109" s="16"/>
      <c r="AJ109" s="2"/>
      <c r="AK109" s="39"/>
      <c r="AO109" s="16"/>
      <c r="AR109" s="2">
        <v>19</v>
      </c>
      <c r="AS109" s="39" t="s">
        <v>49</v>
      </c>
      <c r="AT109" s="3"/>
      <c r="AU109" s="3"/>
      <c r="AV109" s="16">
        <v>621</v>
      </c>
    </row>
    <row r="110" spans="1:48" ht="12.75">
      <c r="A110" s="2"/>
      <c r="B110" s="52"/>
      <c r="C110" s="3"/>
      <c r="D110" s="3"/>
      <c r="E110" s="3"/>
      <c r="F110" s="2"/>
      <c r="I110" s="2">
        <v>21</v>
      </c>
      <c r="J110" s="39" t="s">
        <v>37</v>
      </c>
      <c r="K110" s="3"/>
      <c r="L110" s="3"/>
      <c r="M110" s="16">
        <f t="shared" si="12"/>
        <v>1056</v>
      </c>
      <c r="O110" s="16"/>
      <c r="AJ110" s="2"/>
      <c r="AK110" s="52"/>
      <c r="AL110" s="3"/>
      <c r="AM110" s="3"/>
      <c r="AN110" s="3"/>
      <c r="AO110" s="2"/>
      <c r="AR110" s="2">
        <v>21</v>
      </c>
      <c r="AS110" s="39" t="s">
        <v>43</v>
      </c>
      <c r="AT110" s="3"/>
      <c r="AU110" s="3"/>
      <c r="AV110" s="16">
        <v>715</v>
      </c>
    </row>
    <row r="111" spans="1:48" ht="12.75">
      <c r="A111" s="2"/>
      <c r="I111" s="2">
        <v>22</v>
      </c>
      <c r="J111" s="39" t="s">
        <v>43</v>
      </c>
      <c r="K111" s="3"/>
      <c r="L111" s="3"/>
      <c r="M111" s="16">
        <f t="shared" si="12"/>
        <v>1061</v>
      </c>
      <c r="O111" s="16"/>
      <c r="AJ111" s="2"/>
      <c r="AR111" s="2">
        <v>22</v>
      </c>
      <c r="AS111" s="39" t="s">
        <v>55</v>
      </c>
      <c r="AT111" s="3"/>
      <c r="AU111" s="3"/>
      <c r="AV111" s="16">
        <v>753</v>
      </c>
    </row>
    <row r="112" spans="1:48" ht="12.75">
      <c r="A112" s="2"/>
      <c r="I112" s="2">
        <v>23</v>
      </c>
      <c r="J112" s="39" t="s">
        <v>55</v>
      </c>
      <c r="K112" s="3"/>
      <c r="L112" s="3"/>
      <c r="M112" s="16">
        <f t="shared" si="12"/>
        <v>1144</v>
      </c>
      <c r="O112" s="16"/>
      <c r="AJ112" s="2"/>
      <c r="AR112" s="2">
        <v>23</v>
      </c>
      <c r="AS112" s="39" t="s">
        <v>37</v>
      </c>
      <c r="AT112" s="3"/>
      <c r="AU112" s="3"/>
      <c r="AV112" s="16">
        <v>791</v>
      </c>
    </row>
    <row r="113" spans="1:50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</row>
  </sheetData>
  <sheetProtection/>
  <printOptions/>
  <pageMargins left="0.46" right="0.75" top="1.4" bottom="1.64" header="0.5" footer="0.5"/>
  <pageSetup fitToHeight="0" fitToWidth="1" horizontalDpi="600" verticalDpi="600" orientation="portrait" paperSize="9" scale="20" r:id="rId1"/>
  <headerFooter alignWithMargins="0">
    <oddFooter>&amp;Lpaul.holgate@bt.com
07764 237659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08"/>
  <sheetViews>
    <sheetView showZeros="0" zoomScale="75" zoomScaleNormal="75" zoomScalePageLayoutView="0" workbookViewId="0" topLeftCell="A1">
      <pane xSplit="11" ySplit="3" topLeftCell="L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L4" sqref="L4"/>
    </sheetView>
  </sheetViews>
  <sheetFormatPr defaultColWidth="9.140625" defaultRowHeight="12.75"/>
  <cols>
    <col min="1" max="1" width="7.140625" style="0" bestFit="1" customWidth="1"/>
    <col min="2" max="2" width="5.7109375" style="0" bestFit="1" customWidth="1"/>
    <col min="3" max="4" width="5.28125" style="0" bestFit="1" customWidth="1"/>
    <col min="5" max="5" width="5.8515625" style="0" bestFit="1" customWidth="1"/>
    <col min="6" max="6" width="7.7109375" style="0" customWidth="1"/>
    <col min="7" max="7" width="10.8515625" style="0" bestFit="1" customWidth="1"/>
    <col min="8" max="8" width="16.28125" style="0" bestFit="1" customWidth="1"/>
    <col min="9" max="9" width="6.00390625" style="2" customWidth="1"/>
    <col min="10" max="10" width="6.57421875" style="2" customWidth="1"/>
    <col min="11" max="11" width="5.421875" style="2" bestFit="1" customWidth="1"/>
    <col min="12" max="14" width="8.57421875" style="2" bestFit="1" customWidth="1"/>
    <col min="15" max="15" width="8.28125" style="2" bestFit="1" customWidth="1"/>
    <col min="16" max="17" width="8.57421875" style="2" bestFit="1" customWidth="1"/>
    <col min="18" max="18" width="1.7109375" style="8" customWidth="1"/>
    <col min="19" max="24" width="8.57421875" style="2" bestFit="1" customWidth="1"/>
  </cols>
  <sheetData>
    <row r="1" spans="1:24" s="4" customFormat="1" ht="12.75">
      <c r="A1" s="7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5" t="s">
        <v>26</v>
      </c>
      <c r="M1" s="5" t="s">
        <v>45</v>
      </c>
      <c r="N1" s="7" t="s">
        <v>38</v>
      </c>
      <c r="O1" s="5" t="s">
        <v>46</v>
      </c>
      <c r="P1" s="5" t="s">
        <v>2</v>
      </c>
      <c r="Q1" s="5" t="s">
        <v>33</v>
      </c>
      <c r="R1" s="11"/>
      <c r="S1" s="11" t="s">
        <v>26</v>
      </c>
      <c r="T1" s="11" t="s">
        <v>45</v>
      </c>
      <c r="U1" s="11" t="s">
        <v>38</v>
      </c>
      <c r="V1" s="11" t="s">
        <v>46</v>
      </c>
      <c r="W1" s="11" t="s">
        <v>2</v>
      </c>
      <c r="X1" s="11" t="s">
        <v>33</v>
      </c>
    </row>
    <row r="2" spans="1:24" ht="12.75">
      <c r="A2" s="7" t="s">
        <v>634</v>
      </c>
      <c r="B2" s="7"/>
      <c r="C2" s="7"/>
      <c r="D2" s="7"/>
      <c r="E2" s="7"/>
      <c r="F2" s="7"/>
      <c r="G2" s="7"/>
      <c r="H2" s="7"/>
      <c r="I2" s="7"/>
      <c r="J2" s="7"/>
      <c r="K2" s="7"/>
      <c r="L2" s="9">
        <f>SUM(SMALL(L$4:L$166,{1,2,3,4,5,6,7,8}))</f>
        <v>145</v>
      </c>
      <c r="M2" s="9">
        <f>SUM(SMALL(M$4:M$166,{1,2,3,4,5,6,7,8}))</f>
        <v>294</v>
      </c>
      <c r="N2" s="9">
        <f>SUM(SMALL(N$4:N$166,{1,2,3,4,5,6,7,8}))</f>
        <v>168</v>
      </c>
      <c r="O2" s="9">
        <f>SUM(SMALL(O$4:O$166,{1,2,3,4,5,6,7,8}))</f>
        <v>235</v>
      </c>
      <c r="P2" s="9">
        <f>SUM(SMALL(P$4:P$166,{1,2,3,4,5,6,7,8}))</f>
        <v>105</v>
      </c>
      <c r="Q2" s="9">
        <f>SUM(SMALL(Q$4:Q$166,{1,2,3,4,5,6,7,8}))</f>
        <v>275</v>
      </c>
      <c r="R2" s="5"/>
      <c r="S2" s="9">
        <f>SUM(SMALL(S$4:S$166,{1,2,3,4}))</f>
        <v>22</v>
      </c>
      <c r="T2" s="9">
        <f>SUM(SMALL(T$4:T$166,{1,2,3,4}))</f>
        <v>94</v>
      </c>
      <c r="U2" s="9">
        <f>SUM(SMALL(U$4:U$166,{1,2,3,4}))</f>
        <v>39</v>
      </c>
      <c r="V2" s="9">
        <f>SUM(SMALL(V$4:V$166,{1,2,3,4}))</f>
        <v>71</v>
      </c>
      <c r="W2" s="9">
        <f>SUM(SMALL(W$4:W$166,{1,2,3,4}))</f>
        <v>49</v>
      </c>
      <c r="X2" s="9">
        <f>SUM(SMALL(X$4:X$166,{1,2,3,4}))</f>
        <v>83</v>
      </c>
    </row>
    <row r="3" spans="1:24" s="4" customFormat="1" ht="12.75">
      <c r="A3" s="4" t="s">
        <v>21</v>
      </c>
      <c r="B3" s="5" t="s">
        <v>3</v>
      </c>
      <c r="C3" s="5" t="s">
        <v>20</v>
      </c>
      <c r="D3" s="5" t="s">
        <v>4</v>
      </c>
      <c r="E3" s="5" t="s">
        <v>5</v>
      </c>
      <c r="F3" s="5" t="s">
        <v>6</v>
      </c>
      <c r="G3" s="4" t="s">
        <v>7</v>
      </c>
      <c r="H3" s="4" t="s">
        <v>8</v>
      </c>
      <c r="I3" s="5" t="s">
        <v>9</v>
      </c>
      <c r="J3" s="5" t="s">
        <v>10</v>
      </c>
      <c r="K3" s="5" t="s">
        <v>11</v>
      </c>
      <c r="L3" s="9">
        <f>COUNT(SMALL(L$4:L$166,{1,2,3,4,5,6,7,8}))</f>
        <v>8</v>
      </c>
      <c r="M3" s="9">
        <f>COUNT(SMALL(M$4:M$166,{1,2,3,4,5,6,7,8}))</f>
        <v>8</v>
      </c>
      <c r="N3" s="9">
        <f>COUNT(SMALL(N$4:N$166,{1,2,3,4,5,6,7,8}))</f>
        <v>8</v>
      </c>
      <c r="O3" s="9">
        <f>COUNT(SMALL(O$4:O$166,{1,2,3,4,5,6,7,8}))</f>
        <v>8</v>
      </c>
      <c r="P3" s="9">
        <f>COUNT(SMALL(P$4:P$166,{1,2,3,4,5,6,7,8}))</f>
        <v>8</v>
      </c>
      <c r="Q3" s="9">
        <f>COUNT(SMALL(Q$4:Q$166,{1,2,3,4,5,6,7,8}))</f>
        <v>8</v>
      </c>
      <c r="R3" s="5"/>
      <c r="S3" s="9">
        <f>COUNT(SMALL(S$4:S$166,{1,2,3,4}))</f>
        <v>4</v>
      </c>
      <c r="T3" s="9">
        <f>COUNT(SMALL(T$4:T$166,{1,2,3,4}))</f>
        <v>4</v>
      </c>
      <c r="U3" s="9">
        <f>COUNT(SMALL(U$4:U$166,{1,2,3,4}))</f>
        <v>4</v>
      </c>
      <c r="V3" s="9">
        <f>COUNT(SMALL(V$4:V$166,{1,2,3,4}))</f>
        <v>4</v>
      </c>
      <c r="W3" s="9">
        <f>COUNT(SMALL(W$4:W$166,{1,2,3,4}))</f>
        <v>4</v>
      </c>
      <c r="X3" s="9">
        <f>COUNT(SMALL(X$4:X$166,{1,2,3,4}))</f>
        <v>4</v>
      </c>
    </row>
    <row r="4" spans="1:24" ht="12.75">
      <c r="A4" s="8">
        <v>33</v>
      </c>
      <c r="B4" s="8">
        <v>1</v>
      </c>
      <c r="C4" s="8"/>
      <c r="D4" s="8"/>
      <c r="E4" s="63">
        <v>1512</v>
      </c>
      <c r="F4" s="64">
        <v>0.02525462962962963</v>
      </c>
      <c r="G4" t="s">
        <v>393</v>
      </c>
      <c r="H4" t="s">
        <v>394</v>
      </c>
      <c r="I4" s="2" t="s">
        <v>69</v>
      </c>
      <c r="J4" s="2" t="s">
        <v>2</v>
      </c>
      <c r="K4" s="2" t="s">
        <v>1</v>
      </c>
      <c r="L4" s="63"/>
      <c r="M4" s="63"/>
      <c r="N4" s="63"/>
      <c r="O4" s="63"/>
      <c r="P4" s="63">
        <v>1</v>
      </c>
      <c r="Q4" s="63"/>
      <c r="S4" s="63"/>
      <c r="T4" s="63"/>
      <c r="U4" s="63"/>
      <c r="V4" s="63"/>
      <c r="W4" s="63"/>
      <c r="X4" s="63"/>
    </row>
    <row r="5" spans="1:24" ht="12.75">
      <c r="A5" s="8">
        <v>51</v>
      </c>
      <c r="B5" s="8">
        <v>2</v>
      </c>
      <c r="C5" s="8"/>
      <c r="D5" s="8"/>
      <c r="E5" s="63">
        <v>413</v>
      </c>
      <c r="F5" s="64">
        <v>0.02613425925925926</v>
      </c>
      <c r="G5" t="s">
        <v>395</v>
      </c>
      <c r="H5" t="s">
        <v>396</v>
      </c>
      <c r="I5" s="2" t="s">
        <v>69</v>
      </c>
      <c r="J5" s="2" t="s">
        <v>45</v>
      </c>
      <c r="K5" s="2" t="s">
        <v>1</v>
      </c>
      <c r="L5" s="63"/>
      <c r="M5" s="63">
        <v>2</v>
      </c>
      <c r="N5" s="63"/>
      <c r="O5" s="63"/>
      <c r="P5" s="63"/>
      <c r="Q5" s="63"/>
      <c r="S5" s="63"/>
      <c r="T5" s="63"/>
      <c r="U5" s="63"/>
      <c r="V5" s="63"/>
      <c r="W5" s="63"/>
      <c r="X5" s="63"/>
    </row>
    <row r="6" spans="1:24" ht="12.75">
      <c r="A6" s="8">
        <v>57</v>
      </c>
      <c r="B6" s="8">
        <v>3</v>
      </c>
      <c r="C6" s="8"/>
      <c r="D6" s="8"/>
      <c r="E6" s="63">
        <v>1479</v>
      </c>
      <c r="F6" s="64">
        <v>0.026354166666666665</v>
      </c>
      <c r="G6" t="s">
        <v>397</v>
      </c>
      <c r="H6" t="s">
        <v>398</v>
      </c>
      <c r="I6" s="2" t="s">
        <v>69</v>
      </c>
      <c r="J6" s="2" t="s">
        <v>2</v>
      </c>
      <c r="K6" s="2" t="s">
        <v>1</v>
      </c>
      <c r="L6" s="63"/>
      <c r="M6" s="63"/>
      <c r="N6" s="63"/>
      <c r="O6" s="63"/>
      <c r="P6" s="63">
        <v>3</v>
      </c>
      <c r="Q6" s="63"/>
      <c r="S6" s="63"/>
      <c r="T6" s="63"/>
      <c r="U6" s="63"/>
      <c r="V6" s="63"/>
      <c r="W6" s="63"/>
      <c r="X6" s="63"/>
    </row>
    <row r="7" spans="1:24" ht="12.75">
      <c r="A7" s="8">
        <v>66</v>
      </c>
      <c r="B7" s="8">
        <v>4</v>
      </c>
      <c r="C7" s="8"/>
      <c r="D7" s="8"/>
      <c r="E7" s="63">
        <v>1111</v>
      </c>
      <c r="F7" s="64">
        <v>0.026643518518518518</v>
      </c>
      <c r="G7" t="s">
        <v>399</v>
      </c>
      <c r="H7" t="s">
        <v>400</v>
      </c>
      <c r="I7" s="2" t="s">
        <v>69</v>
      </c>
      <c r="J7" s="2" t="s">
        <v>46</v>
      </c>
      <c r="K7" s="2" t="s">
        <v>1</v>
      </c>
      <c r="L7" s="63"/>
      <c r="M7" s="63"/>
      <c r="N7" s="63"/>
      <c r="O7" s="63">
        <v>4</v>
      </c>
      <c r="P7" s="63"/>
      <c r="Q7" s="63"/>
      <c r="S7" s="63"/>
      <c r="T7" s="63"/>
      <c r="U7" s="63"/>
      <c r="V7" s="63"/>
      <c r="W7" s="63"/>
      <c r="X7" s="63"/>
    </row>
    <row r="8" spans="1:24" ht="12.75">
      <c r="A8" s="8">
        <v>71</v>
      </c>
      <c r="B8" s="8">
        <v>5</v>
      </c>
      <c r="C8" s="8">
        <v>1</v>
      </c>
      <c r="D8" s="8">
        <v>1</v>
      </c>
      <c r="E8" s="63">
        <v>54</v>
      </c>
      <c r="F8" s="53">
        <v>0.026990740740740742</v>
      </c>
      <c r="G8" t="s">
        <v>401</v>
      </c>
      <c r="H8" t="s">
        <v>402</v>
      </c>
      <c r="I8" s="2" t="s">
        <v>403</v>
      </c>
      <c r="J8" s="2" t="s">
        <v>26</v>
      </c>
      <c r="K8" s="2" t="s">
        <v>1</v>
      </c>
      <c r="L8" s="63">
        <v>5</v>
      </c>
      <c r="M8" s="63"/>
      <c r="N8" s="63"/>
      <c r="O8" s="63"/>
      <c r="P8" s="63"/>
      <c r="Q8" s="63"/>
      <c r="S8" s="63">
        <f>$D8</f>
        <v>1</v>
      </c>
      <c r="T8" s="63"/>
      <c r="U8" s="63"/>
      <c r="V8" s="63"/>
      <c r="W8" s="63"/>
      <c r="X8" s="63"/>
    </row>
    <row r="9" spans="1:24" ht="12.75">
      <c r="A9" s="8">
        <v>75</v>
      </c>
      <c r="B9" s="8">
        <v>6</v>
      </c>
      <c r="C9" s="8">
        <v>1</v>
      </c>
      <c r="D9" s="8">
        <v>2</v>
      </c>
      <c r="E9" s="63">
        <v>1525</v>
      </c>
      <c r="F9" s="64">
        <v>0.027129629629629632</v>
      </c>
      <c r="G9" t="s">
        <v>404</v>
      </c>
      <c r="H9" t="s">
        <v>405</v>
      </c>
      <c r="I9" s="2" t="s">
        <v>406</v>
      </c>
      <c r="J9" s="2" t="s">
        <v>2</v>
      </c>
      <c r="K9" s="2" t="s">
        <v>1</v>
      </c>
      <c r="L9" s="63"/>
      <c r="M9" s="63"/>
      <c r="N9" s="63"/>
      <c r="O9" s="63"/>
      <c r="P9" s="63">
        <v>6</v>
      </c>
      <c r="Q9" s="63"/>
      <c r="S9" s="63"/>
      <c r="T9" s="63"/>
      <c r="U9" s="63"/>
      <c r="V9" s="63"/>
      <c r="W9" s="63">
        <f>$D9</f>
        <v>2</v>
      </c>
      <c r="X9" s="63"/>
    </row>
    <row r="10" spans="1:24" ht="12.75">
      <c r="A10" s="8">
        <v>76</v>
      </c>
      <c r="B10" s="8">
        <v>7</v>
      </c>
      <c r="C10" s="8">
        <v>2</v>
      </c>
      <c r="D10" s="8">
        <v>3</v>
      </c>
      <c r="E10" s="63">
        <v>970</v>
      </c>
      <c r="F10" s="64">
        <v>0.0271875</v>
      </c>
      <c r="G10" t="s">
        <v>407</v>
      </c>
      <c r="H10" t="s">
        <v>195</v>
      </c>
      <c r="I10" s="2" t="s">
        <v>406</v>
      </c>
      <c r="J10" s="2" t="s">
        <v>38</v>
      </c>
      <c r="K10" s="2" t="s">
        <v>1</v>
      </c>
      <c r="L10" s="63"/>
      <c r="M10" s="63"/>
      <c r="N10" s="63">
        <v>7</v>
      </c>
      <c r="O10" s="63"/>
      <c r="P10" s="63"/>
      <c r="Q10" s="63"/>
      <c r="S10" s="63"/>
      <c r="T10" s="63"/>
      <c r="U10" s="63">
        <f>$D10</f>
        <v>3</v>
      </c>
      <c r="V10" s="63"/>
      <c r="W10" s="63"/>
      <c r="X10" s="63"/>
    </row>
    <row r="11" spans="1:24" ht="12.75">
      <c r="A11" s="8">
        <v>82</v>
      </c>
      <c r="B11" s="8">
        <v>8</v>
      </c>
      <c r="C11" s="8"/>
      <c r="D11" s="8"/>
      <c r="E11" s="63">
        <v>962</v>
      </c>
      <c r="F11" s="64">
        <v>0.027627314814814816</v>
      </c>
      <c r="G11" t="s">
        <v>408</v>
      </c>
      <c r="H11" t="s">
        <v>409</v>
      </c>
      <c r="I11" s="2" t="s">
        <v>69</v>
      </c>
      <c r="J11" s="2" t="s">
        <v>38</v>
      </c>
      <c r="K11" s="2" t="s">
        <v>1</v>
      </c>
      <c r="L11" s="63"/>
      <c r="M11" s="63"/>
      <c r="N11" s="63">
        <v>8</v>
      </c>
      <c r="O11" s="63"/>
      <c r="P11" s="63"/>
      <c r="Q11" s="63"/>
      <c r="S11" s="63"/>
      <c r="T11" s="63"/>
      <c r="U11" s="63"/>
      <c r="V11" s="63"/>
      <c r="W11" s="63"/>
      <c r="X11" s="63"/>
    </row>
    <row r="12" spans="1:24" ht="12.75">
      <c r="A12" s="8">
        <v>83</v>
      </c>
      <c r="B12" s="8">
        <v>9</v>
      </c>
      <c r="C12" s="8">
        <v>2</v>
      </c>
      <c r="D12" s="8">
        <v>4</v>
      </c>
      <c r="E12" s="63">
        <v>1523</v>
      </c>
      <c r="F12" s="64">
        <v>0.027662037037037037</v>
      </c>
      <c r="G12" t="s">
        <v>410</v>
      </c>
      <c r="H12" t="s">
        <v>140</v>
      </c>
      <c r="I12" s="2" t="s">
        <v>403</v>
      </c>
      <c r="J12" s="2" t="s">
        <v>2</v>
      </c>
      <c r="K12" s="2" t="s">
        <v>1</v>
      </c>
      <c r="L12" s="63"/>
      <c r="M12" s="63"/>
      <c r="N12" s="63"/>
      <c r="O12" s="63"/>
      <c r="P12" s="63">
        <v>9</v>
      </c>
      <c r="Q12" s="63"/>
      <c r="S12" s="63"/>
      <c r="T12" s="63"/>
      <c r="U12" s="63"/>
      <c r="V12" s="63"/>
      <c r="W12" s="63">
        <f>$D12</f>
        <v>4</v>
      </c>
      <c r="X12" s="63"/>
    </row>
    <row r="13" spans="1:24" ht="12.75">
      <c r="A13" s="8">
        <v>87</v>
      </c>
      <c r="B13" s="8">
        <v>10</v>
      </c>
      <c r="C13" s="8"/>
      <c r="D13" s="8"/>
      <c r="E13" s="63">
        <v>1626</v>
      </c>
      <c r="F13" s="64">
        <v>0.027766203703703706</v>
      </c>
      <c r="G13" t="s">
        <v>411</v>
      </c>
      <c r="H13" t="s">
        <v>412</v>
      </c>
      <c r="I13" s="2" t="s">
        <v>69</v>
      </c>
      <c r="J13" s="2" t="s">
        <v>33</v>
      </c>
      <c r="K13" s="2" t="s">
        <v>1</v>
      </c>
      <c r="L13" s="63"/>
      <c r="M13" s="63"/>
      <c r="N13" s="63"/>
      <c r="O13" s="63"/>
      <c r="P13" s="63"/>
      <c r="Q13" s="63">
        <v>10</v>
      </c>
      <c r="S13" s="63"/>
      <c r="T13" s="63"/>
      <c r="U13" s="63"/>
      <c r="V13" s="63"/>
      <c r="W13" s="63"/>
      <c r="X13" s="63"/>
    </row>
    <row r="14" spans="1:24" ht="12.75">
      <c r="A14" s="8">
        <v>98</v>
      </c>
      <c r="B14" s="8">
        <v>11</v>
      </c>
      <c r="C14" s="8"/>
      <c r="D14" s="8"/>
      <c r="E14" s="63">
        <v>973</v>
      </c>
      <c r="F14" s="64">
        <v>0.02815972222222222</v>
      </c>
      <c r="G14" t="s">
        <v>413</v>
      </c>
      <c r="H14" t="s">
        <v>414</v>
      </c>
      <c r="I14" s="2" t="s">
        <v>69</v>
      </c>
      <c r="J14" s="2" t="s">
        <v>38</v>
      </c>
      <c r="K14" s="2" t="s">
        <v>1</v>
      </c>
      <c r="L14" s="63"/>
      <c r="M14" s="63"/>
      <c r="N14" s="63">
        <v>11</v>
      </c>
      <c r="O14" s="63"/>
      <c r="P14" s="63"/>
      <c r="Q14" s="63"/>
      <c r="S14" s="63"/>
      <c r="T14" s="63"/>
      <c r="U14" s="63"/>
      <c r="V14" s="63"/>
      <c r="W14" s="63"/>
      <c r="X14" s="63"/>
    </row>
    <row r="15" spans="1:24" ht="12.75">
      <c r="A15" s="8">
        <v>107</v>
      </c>
      <c r="B15" s="8">
        <v>12</v>
      </c>
      <c r="C15" s="8">
        <v>3</v>
      </c>
      <c r="D15" s="8">
        <v>5</v>
      </c>
      <c r="E15" s="63">
        <v>79</v>
      </c>
      <c r="F15" s="64">
        <v>0.028483796296296295</v>
      </c>
      <c r="G15" t="s">
        <v>417</v>
      </c>
      <c r="H15" t="s">
        <v>283</v>
      </c>
      <c r="I15" s="2" t="s">
        <v>406</v>
      </c>
      <c r="J15" s="2" t="s">
        <v>26</v>
      </c>
      <c r="K15" s="2" t="s">
        <v>1</v>
      </c>
      <c r="L15" s="63">
        <v>12</v>
      </c>
      <c r="M15" s="63"/>
      <c r="N15" s="63"/>
      <c r="O15" s="63"/>
      <c r="P15" s="63"/>
      <c r="Q15" s="63"/>
      <c r="S15" s="63">
        <f>$D15</f>
        <v>5</v>
      </c>
      <c r="T15" s="63"/>
      <c r="U15" s="63"/>
      <c r="V15" s="63"/>
      <c r="W15" s="63"/>
      <c r="X15" s="63"/>
    </row>
    <row r="16" spans="1:24" ht="12.75">
      <c r="A16" s="8">
        <v>118</v>
      </c>
      <c r="B16" s="8">
        <v>13</v>
      </c>
      <c r="C16" s="8"/>
      <c r="D16" s="8"/>
      <c r="E16" s="63">
        <v>67</v>
      </c>
      <c r="F16" s="64">
        <v>0.02903935185185185</v>
      </c>
      <c r="G16" t="s">
        <v>535</v>
      </c>
      <c r="H16" t="s">
        <v>617</v>
      </c>
      <c r="I16" s="2" t="s">
        <v>69</v>
      </c>
      <c r="J16" s="2" t="s">
        <v>26</v>
      </c>
      <c r="K16" s="2" t="s">
        <v>1</v>
      </c>
      <c r="L16" s="63">
        <v>13</v>
      </c>
      <c r="M16" s="63"/>
      <c r="N16" s="63"/>
      <c r="O16" s="63"/>
      <c r="P16" s="63"/>
      <c r="Q16" s="63"/>
      <c r="S16" s="63"/>
      <c r="T16" s="63"/>
      <c r="U16" s="63"/>
      <c r="V16" s="63"/>
      <c r="W16" s="63"/>
      <c r="X16" s="63"/>
    </row>
    <row r="17" spans="1:24" ht="12.75">
      <c r="A17" s="8">
        <v>120</v>
      </c>
      <c r="B17" s="8">
        <v>14</v>
      </c>
      <c r="C17" s="8"/>
      <c r="D17" s="8"/>
      <c r="E17" s="63">
        <v>437</v>
      </c>
      <c r="F17" s="64">
        <v>0.029097222222222222</v>
      </c>
      <c r="G17" t="s">
        <v>618</v>
      </c>
      <c r="H17" t="s">
        <v>619</v>
      </c>
      <c r="I17" s="2" t="s">
        <v>69</v>
      </c>
      <c r="J17" s="2" t="s">
        <v>45</v>
      </c>
      <c r="K17" s="2" t="s">
        <v>1</v>
      </c>
      <c r="L17" s="63"/>
      <c r="M17" s="63">
        <v>14</v>
      </c>
      <c r="N17" s="63"/>
      <c r="O17" s="63"/>
      <c r="P17" s="63"/>
      <c r="Q17" s="63"/>
      <c r="S17" s="63"/>
      <c r="T17" s="63"/>
      <c r="U17" s="63"/>
      <c r="V17" s="63"/>
      <c r="W17" s="63"/>
      <c r="X17" s="63"/>
    </row>
    <row r="18" spans="1:24" ht="12.75">
      <c r="A18" s="8">
        <v>127</v>
      </c>
      <c r="B18" s="8">
        <v>15</v>
      </c>
      <c r="C18" s="8">
        <v>4</v>
      </c>
      <c r="D18" s="8">
        <v>6</v>
      </c>
      <c r="E18" s="63">
        <v>1467</v>
      </c>
      <c r="F18" s="64">
        <v>0.029375000000000002</v>
      </c>
      <c r="G18" t="s">
        <v>419</v>
      </c>
      <c r="H18" t="s">
        <v>420</v>
      </c>
      <c r="I18" s="2" t="s">
        <v>406</v>
      </c>
      <c r="J18" s="2" t="s">
        <v>2</v>
      </c>
      <c r="K18" s="2" t="s">
        <v>1</v>
      </c>
      <c r="L18" s="63"/>
      <c r="M18" s="63"/>
      <c r="N18" s="63"/>
      <c r="O18" s="63"/>
      <c r="P18" s="63">
        <v>15</v>
      </c>
      <c r="Q18" s="63"/>
      <c r="S18" s="63"/>
      <c r="T18" s="63"/>
      <c r="U18" s="63"/>
      <c r="V18" s="63"/>
      <c r="W18" s="63">
        <f>$D18</f>
        <v>6</v>
      </c>
      <c r="X18" s="63"/>
    </row>
    <row r="19" spans="1:24" ht="12.75">
      <c r="A19" s="8">
        <v>131</v>
      </c>
      <c r="B19" s="8">
        <v>16</v>
      </c>
      <c r="C19" s="8">
        <v>3</v>
      </c>
      <c r="D19" s="8">
        <v>7</v>
      </c>
      <c r="E19" s="63">
        <v>74</v>
      </c>
      <c r="F19" s="64">
        <v>0.029479166666666667</v>
      </c>
      <c r="G19" t="s">
        <v>429</v>
      </c>
      <c r="H19" t="s">
        <v>421</v>
      </c>
      <c r="I19" s="2" t="s">
        <v>403</v>
      </c>
      <c r="J19" s="2" t="s">
        <v>26</v>
      </c>
      <c r="K19" s="2" t="s">
        <v>1</v>
      </c>
      <c r="L19" s="63">
        <v>16</v>
      </c>
      <c r="M19" s="63"/>
      <c r="N19" s="63"/>
      <c r="O19" s="63"/>
      <c r="P19" s="63"/>
      <c r="Q19" s="63"/>
      <c r="S19" s="63">
        <f>$D19</f>
        <v>7</v>
      </c>
      <c r="T19" s="63"/>
      <c r="U19" s="63"/>
      <c r="V19" s="63"/>
      <c r="W19" s="63"/>
      <c r="X19" s="63"/>
    </row>
    <row r="20" spans="1:24" ht="12.75">
      <c r="A20" s="8">
        <v>134</v>
      </c>
      <c r="B20" s="8">
        <v>17</v>
      </c>
      <c r="C20" s="8">
        <v>1</v>
      </c>
      <c r="D20" s="8">
        <v>8</v>
      </c>
      <c r="E20" s="63">
        <v>957</v>
      </c>
      <c r="F20" s="64">
        <v>0.029641203703703704</v>
      </c>
      <c r="G20" t="s">
        <v>422</v>
      </c>
      <c r="H20" t="s">
        <v>423</v>
      </c>
      <c r="I20" s="2" t="s">
        <v>424</v>
      </c>
      <c r="J20" s="2" t="s">
        <v>38</v>
      </c>
      <c r="K20" s="2" t="s">
        <v>1</v>
      </c>
      <c r="L20" s="63"/>
      <c r="M20" s="63"/>
      <c r="N20" s="63">
        <v>17</v>
      </c>
      <c r="O20" s="63"/>
      <c r="P20" s="63"/>
      <c r="Q20" s="63"/>
      <c r="S20" s="63"/>
      <c r="T20" s="63"/>
      <c r="U20" s="63">
        <f>$D20</f>
        <v>8</v>
      </c>
      <c r="V20" s="63"/>
      <c r="W20" s="63"/>
      <c r="X20" s="63"/>
    </row>
    <row r="21" spans="1:24" ht="12.75">
      <c r="A21" s="8">
        <v>139</v>
      </c>
      <c r="B21" s="8">
        <v>18</v>
      </c>
      <c r="C21" s="8">
        <v>5</v>
      </c>
      <c r="D21" s="8">
        <v>9</v>
      </c>
      <c r="E21" s="63">
        <v>82</v>
      </c>
      <c r="F21" s="64">
        <v>0.02976851851851852</v>
      </c>
      <c r="G21" t="s">
        <v>425</v>
      </c>
      <c r="H21" t="s">
        <v>426</v>
      </c>
      <c r="I21" s="2" t="s">
        <v>406</v>
      </c>
      <c r="J21" s="2" t="s">
        <v>26</v>
      </c>
      <c r="K21" s="2" t="s">
        <v>1</v>
      </c>
      <c r="L21" s="63">
        <v>18</v>
      </c>
      <c r="M21" s="63"/>
      <c r="N21" s="63"/>
      <c r="O21" s="63"/>
      <c r="P21" s="63"/>
      <c r="Q21" s="63"/>
      <c r="S21" s="63">
        <f>$D21</f>
        <v>9</v>
      </c>
      <c r="T21" s="63"/>
      <c r="U21" s="63"/>
      <c r="V21" s="63"/>
      <c r="W21" s="63"/>
      <c r="X21" s="63"/>
    </row>
    <row r="22" spans="1:24" ht="12.75">
      <c r="A22" s="8">
        <v>142</v>
      </c>
      <c r="B22" s="8">
        <v>19</v>
      </c>
      <c r="C22" s="8"/>
      <c r="D22" s="8"/>
      <c r="E22" s="63">
        <v>2102</v>
      </c>
      <c r="F22" s="64">
        <v>0.029918981481481484</v>
      </c>
      <c r="G22" t="s">
        <v>427</v>
      </c>
      <c r="H22" t="s">
        <v>428</v>
      </c>
      <c r="I22" s="68" t="s">
        <v>69</v>
      </c>
      <c r="J22" s="2" t="s">
        <v>2</v>
      </c>
      <c r="K22" s="2" t="s">
        <v>1</v>
      </c>
      <c r="L22" s="63"/>
      <c r="M22" s="63"/>
      <c r="N22" s="63"/>
      <c r="O22" s="63"/>
      <c r="P22" s="63">
        <v>19</v>
      </c>
      <c r="Q22" s="63"/>
      <c r="S22" s="42"/>
      <c r="T22" s="63"/>
      <c r="U22" s="63"/>
      <c r="V22" s="63"/>
      <c r="W22" s="63"/>
      <c r="X22" s="63"/>
    </row>
    <row r="23" spans="1:24" ht="12.75">
      <c r="A23" s="8">
        <v>144</v>
      </c>
      <c r="B23" s="8">
        <v>20</v>
      </c>
      <c r="C23" s="8"/>
      <c r="D23" s="8"/>
      <c r="E23" s="63">
        <v>70</v>
      </c>
      <c r="F23" s="64">
        <v>0.029965277777777778</v>
      </c>
      <c r="G23" t="s">
        <v>429</v>
      </c>
      <c r="H23" t="s">
        <v>430</v>
      </c>
      <c r="I23" s="2" t="s">
        <v>69</v>
      </c>
      <c r="J23" s="2" t="s">
        <v>26</v>
      </c>
      <c r="K23" s="2" t="s">
        <v>1</v>
      </c>
      <c r="L23" s="63">
        <v>20</v>
      </c>
      <c r="M23" s="63"/>
      <c r="N23" s="63"/>
      <c r="O23" s="63"/>
      <c r="P23" s="63"/>
      <c r="Q23" s="63"/>
      <c r="S23" s="42"/>
      <c r="T23" s="63"/>
      <c r="U23" s="63"/>
      <c r="V23" s="63"/>
      <c r="W23" s="63"/>
      <c r="X23" s="63"/>
    </row>
    <row r="24" spans="1:24" ht="12.75">
      <c r="A24" s="8">
        <v>146</v>
      </c>
      <c r="B24" s="8">
        <v>21</v>
      </c>
      <c r="C24" s="8">
        <v>6</v>
      </c>
      <c r="D24" s="8">
        <v>10</v>
      </c>
      <c r="E24" s="63">
        <v>1636</v>
      </c>
      <c r="F24" s="64">
        <v>0.030046296296296297</v>
      </c>
      <c r="G24" t="s">
        <v>431</v>
      </c>
      <c r="H24" t="s">
        <v>91</v>
      </c>
      <c r="I24" s="2" t="s">
        <v>406</v>
      </c>
      <c r="J24" s="2" t="s">
        <v>33</v>
      </c>
      <c r="K24" s="2" t="s">
        <v>1</v>
      </c>
      <c r="L24" s="63"/>
      <c r="M24" s="63"/>
      <c r="N24" s="63"/>
      <c r="O24" s="63"/>
      <c r="P24" s="63"/>
      <c r="Q24" s="63">
        <v>21</v>
      </c>
      <c r="S24" s="42"/>
      <c r="T24" s="63"/>
      <c r="U24" s="63"/>
      <c r="V24" s="63"/>
      <c r="W24" s="63"/>
      <c r="X24" s="63">
        <f>$D24</f>
        <v>10</v>
      </c>
    </row>
    <row r="25" spans="1:24" ht="12.75">
      <c r="A25" s="8">
        <v>151</v>
      </c>
      <c r="B25" s="8">
        <v>22</v>
      </c>
      <c r="C25" s="8"/>
      <c r="D25" s="8"/>
      <c r="E25" s="63">
        <v>2104</v>
      </c>
      <c r="F25" s="64">
        <v>0.03021990740740741</v>
      </c>
      <c r="G25" t="s">
        <v>432</v>
      </c>
      <c r="H25" t="s">
        <v>433</v>
      </c>
      <c r="I25" s="2" t="s">
        <v>69</v>
      </c>
      <c r="J25" s="2" t="s">
        <v>2</v>
      </c>
      <c r="K25" s="2" t="s">
        <v>1</v>
      </c>
      <c r="L25" s="63"/>
      <c r="M25" s="63"/>
      <c r="N25" s="63"/>
      <c r="O25" s="63"/>
      <c r="P25" s="63">
        <v>22</v>
      </c>
      <c r="Q25" s="63"/>
      <c r="S25" s="42"/>
      <c r="T25" s="63"/>
      <c r="U25" s="63"/>
      <c r="V25" s="63"/>
      <c r="W25" s="63"/>
      <c r="X25" s="63"/>
    </row>
    <row r="26" spans="1:24" ht="12.75">
      <c r="A26" s="8">
        <v>154</v>
      </c>
      <c r="B26" s="8">
        <v>23</v>
      </c>
      <c r="C26" s="8">
        <v>7</v>
      </c>
      <c r="D26" s="8">
        <v>11</v>
      </c>
      <c r="E26" s="63">
        <v>432</v>
      </c>
      <c r="F26" s="64">
        <v>0.030266203703703705</v>
      </c>
      <c r="G26" t="s">
        <v>434</v>
      </c>
      <c r="H26" t="s">
        <v>435</v>
      </c>
      <c r="I26" s="2" t="s">
        <v>406</v>
      </c>
      <c r="J26" s="2" t="s">
        <v>45</v>
      </c>
      <c r="K26" s="2" t="s">
        <v>1</v>
      </c>
      <c r="L26" s="63"/>
      <c r="M26" s="63">
        <v>23</v>
      </c>
      <c r="N26" s="63"/>
      <c r="O26" s="63"/>
      <c r="P26" s="63"/>
      <c r="Q26" s="63"/>
      <c r="S26" s="42"/>
      <c r="T26" s="63">
        <f>$D26</f>
        <v>11</v>
      </c>
      <c r="U26" s="63"/>
      <c r="V26" s="63"/>
      <c r="W26" s="63"/>
      <c r="X26" s="63"/>
    </row>
    <row r="27" spans="1:24" ht="12.75">
      <c r="A27" s="8">
        <v>155</v>
      </c>
      <c r="B27" s="8">
        <v>24</v>
      </c>
      <c r="C27" s="8">
        <v>4</v>
      </c>
      <c r="D27" s="8">
        <v>12</v>
      </c>
      <c r="E27" s="63">
        <v>1099</v>
      </c>
      <c r="F27" s="64">
        <v>0.03027777777777778</v>
      </c>
      <c r="G27" t="s">
        <v>418</v>
      </c>
      <c r="H27" t="s">
        <v>436</v>
      </c>
      <c r="I27" s="68" t="s">
        <v>403</v>
      </c>
      <c r="J27" s="2" t="s">
        <v>46</v>
      </c>
      <c r="K27" s="2" t="s">
        <v>1</v>
      </c>
      <c r="L27" s="63"/>
      <c r="M27" s="63"/>
      <c r="N27" s="63"/>
      <c r="O27" s="63">
        <v>24</v>
      </c>
      <c r="P27" s="63"/>
      <c r="Q27" s="63"/>
      <c r="S27" s="42"/>
      <c r="T27" s="63"/>
      <c r="U27" s="63"/>
      <c r="V27" s="63">
        <f>$D27</f>
        <v>12</v>
      </c>
      <c r="W27" s="63"/>
      <c r="X27" s="63"/>
    </row>
    <row r="28" spans="1:24" ht="12.75">
      <c r="A28" s="8">
        <v>157</v>
      </c>
      <c r="B28" s="8">
        <v>25</v>
      </c>
      <c r="C28" s="8">
        <v>5</v>
      </c>
      <c r="D28" s="8">
        <v>13</v>
      </c>
      <c r="E28" s="63">
        <v>941</v>
      </c>
      <c r="F28" s="64">
        <v>0.030312500000000003</v>
      </c>
      <c r="G28" t="s">
        <v>437</v>
      </c>
      <c r="H28" t="s">
        <v>71</v>
      </c>
      <c r="I28" s="2" t="s">
        <v>403</v>
      </c>
      <c r="J28" s="2" t="s">
        <v>38</v>
      </c>
      <c r="K28" s="2" t="s">
        <v>1</v>
      </c>
      <c r="L28" s="63"/>
      <c r="M28" s="63"/>
      <c r="N28" s="63">
        <v>25</v>
      </c>
      <c r="O28" s="63"/>
      <c r="P28" s="63"/>
      <c r="Q28" s="63"/>
      <c r="S28" s="42"/>
      <c r="T28" s="63"/>
      <c r="U28" s="63">
        <f>$D28</f>
        <v>13</v>
      </c>
      <c r="V28" s="63"/>
      <c r="W28" s="63"/>
      <c r="X28" s="63"/>
    </row>
    <row r="29" spans="1:24" ht="12.75">
      <c r="A29" s="8">
        <v>158</v>
      </c>
      <c r="B29" s="8">
        <v>26</v>
      </c>
      <c r="C29" s="8">
        <v>8</v>
      </c>
      <c r="D29" s="8">
        <v>14</v>
      </c>
      <c r="E29" s="63">
        <v>1094</v>
      </c>
      <c r="F29" s="64">
        <v>0.030381944444444448</v>
      </c>
      <c r="G29" t="s">
        <v>418</v>
      </c>
      <c r="H29" t="s">
        <v>356</v>
      </c>
      <c r="I29" s="2" t="s">
        <v>406</v>
      </c>
      <c r="J29" s="2" t="s">
        <v>46</v>
      </c>
      <c r="K29" s="2" t="s">
        <v>1</v>
      </c>
      <c r="L29" s="63"/>
      <c r="M29" s="63"/>
      <c r="N29" s="63"/>
      <c r="O29" s="63">
        <v>26</v>
      </c>
      <c r="P29" s="63"/>
      <c r="Q29" s="63"/>
      <c r="S29" s="42"/>
      <c r="T29" s="63"/>
      <c r="U29" s="63"/>
      <c r="V29" s="63">
        <f>$D29</f>
        <v>14</v>
      </c>
      <c r="W29" s="63"/>
      <c r="X29" s="63"/>
    </row>
    <row r="30" spans="1:24" ht="12.75">
      <c r="A30" s="8">
        <v>161</v>
      </c>
      <c r="B30" s="8">
        <v>27</v>
      </c>
      <c r="C30" s="8"/>
      <c r="D30" s="8"/>
      <c r="E30" s="63">
        <v>1125</v>
      </c>
      <c r="F30" s="64">
        <v>0.030648148148148147</v>
      </c>
      <c r="G30" t="s">
        <v>438</v>
      </c>
      <c r="H30" t="s">
        <v>439</v>
      </c>
      <c r="I30" s="2" t="s">
        <v>69</v>
      </c>
      <c r="J30" s="2" t="s">
        <v>46</v>
      </c>
      <c r="K30" s="2" t="s">
        <v>1</v>
      </c>
      <c r="L30" s="63"/>
      <c r="M30" s="63"/>
      <c r="N30" s="63"/>
      <c r="O30" s="63">
        <v>27</v>
      </c>
      <c r="P30" s="63"/>
      <c r="Q30" s="63"/>
      <c r="S30" s="42"/>
      <c r="T30" s="63"/>
      <c r="U30" s="63"/>
      <c r="V30" s="63"/>
      <c r="W30" s="63"/>
      <c r="X30" s="63"/>
    </row>
    <row r="31" spans="1:24" ht="12.75">
      <c r="A31" s="8">
        <v>162</v>
      </c>
      <c r="B31" s="8">
        <v>28</v>
      </c>
      <c r="C31" s="8">
        <v>9</v>
      </c>
      <c r="D31" s="8">
        <v>15</v>
      </c>
      <c r="E31" s="63">
        <v>945</v>
      </c>
      <c r="F31" s="64">
        <v>0.03065972222222222</v>
      </c>
      <c r="G31" t="s">
        <v>440</v>
      </c>
      <c r="H31" t="s">
        <v>441</v>
      </c>
      <c r="I31" s="2" t="s">
        <v>406</v>
      </c>
      <c r="J31" s="2" t="s">
        <v>38</v>
      </c>
      <c r="K31" s="2" t="s">
        <v>1</v>
      </c>
      <c r="L31" s="63"/>
      <c r="M31" s="63"/>
      <c r="N31" s="63">
        <v>28</v>
      </c>
      <c r="O31" s="63"/>
      <c r="P31" s="63"/>
      <c r="Q31" s="63"/>
      <c r="S31" s="42"/>
      <c r="T31" s="63"/>
      <c r="U31" s="63">
        <f>$D31</f>
        <v>15</v>
      </c>
      <c r="V31" s="63"/>
      <c r="W31" s="63"/>
      <c r="X31" s="63"/>
    </row>
    <row r="32" spans="1:24" ht="12.75">
      <c r="A32" s="8">
        <v>164</v>
      </c>
      <c r="B32" s="8">
        <v>29</v>
      </c>
      <c r="C32" s="8">
        <v>6</v>
      </c>
      <c r="D32" s="8">
        <v>16</v>
      </c>
      <c r="E32" s="63">
        <v>51</v>
      </c>
      <c r="F32" s="64">
        <v>0.030694444444444444</v>
      </c>
      <c r="G32" t="s">
        <v>442</v>
      </c>
      <c r="H32" t="s">
        <v>443</v>
      </c>
      <c r="I32" s="2" t="s">
        <v>403</v>
      </c>
      <c r="J32" s="2" t="s">
        <v>26</v>
      </c>
      <c r="K32" s="2" t="s">
        <v>1</v>
      </c>
      <c r="L32" s="63">
        <v>29</v>
      </c>
      <c r="M32" s="63"/>
      <c r="N32" s="63"/>
      <c r="O32" s="63"/>
      <c r="P32" s="63"/>
      <c r="Q32" s="63"/>
      <c r="S32" s="42">
        <f>$D32</f>
        <v>16</v>
      </c>
      <c r="T32" s="63"/>
      <c r="U32" s="42"/>
      <c r="V32" s="63"/>
      <c r="W32" s="63"/>
      <c r="X32" s="63"/>
    </row>
    <row r="33" spans="1:24" ht="12.75">
      <c r="A33" s="8">
        <v>166</v>
      </c>
      <c r="B33" s="8">
        <v>30</v>
      </c>
      <c r="C33" s="8"/>
      <c r="D33" s="8"/>
      <c r="E33" s="63">
        <v>1498</v>
      </c>
      <c r="F33" s="64">
        <v>0.03071759259259259</v>
      </c>
      <c r="G33" t="s">
        <v>404</v>
      </c>
      <c r="H33" t="s">
        <v>160</v>
      </c>
      <c r="I33" s="2" t="s">
        <v>69</v>
      </c>
      <c r="J33" s="2" t="s">
        <v>2</v>
      </c>
      <c r="K33" s="2" t="s">
        <v>1</v>
      </c>
      <c r="L33" s="63"/>
      <c r="M33" s="63"/>
      <c r="N33" s="63"/>
      <c r="O33" s="63"/>
      <c r="P33" s="63">
        <v>30</v>
      </c>
      <c r="Q33" s="63"/>
      <c r="S33" s="42"/>
      <c r="T33" s="63"/>
      <c r="U33" s="42"/>
      <c r="V33" s="63"/>
      <c r="W33" s="63"/>
      <c r="X33" s="63"/>
    </row>
    <row r="34" spans="1:24" ht="12.75">
      <c r="A34" s="8">
        <v>168</v>
      </c>
      <c r="B34" s="8">
        <v>31</v>
      </c>
      <c r="C34" s="8">
        <v>10</v>
      </c>
      <c r="D34" s="8">
        <v>17</v>
      </c>
      <c r="E34" s="63">
        <v>1621</v>
      </c>
      <c r="F34" s="64">
        <v>0.030810185185185184</v>
      </c>
      <c r="G34" t="s">
        <v>444</v>
      </c>
      <c r="H34" t="s">
        <v>445</v>
      </c>
      <c r="I34" s="2" t="s">
        <v>406</v>
      </c>
      <c r="J34" s="2" t="s">
        <v>33</v>
      </c>
      <c r="K34" s="2" t="s">
        <v>1</v>
      </c>
      <c r="L34" s="63"/>
      <c r="M34" s="63"/>
      <c r="N34" s="63"/>
      <c r="O34" s="63"/>
      <c r="P34" s="42"/>
      <c r="Q34" s="63">
        <v>31</v>
      </c>
      <c r="S34" s="42"/>
      <c r="T34" s="63"/>
      <c r="U34" s="42"/>
      <c r="V34" s="63"/>
      <c r="W34" s="63"/>
      <c r="X34" s="63">
        <f>$D34</f>
        <v>17</v>
      </c>
    </row>
    <row r="35" spans="1:24" ht="12.75">
      <c r="A35" s="8">
        <v>172</v>
      </c>
      <c r="B35" s="8">
        <v>32</v>
      </c>
      <c r="C35" s="8">
        <v>7</v>
      </c>
      <c r="D35" s="8">
        <v>18</v>
      </c>
      <c r="E35" s="63">
        <v>83</v>
      </c>
      <c r="F35" s="64">
        <v>0.030983796296296294</v>
      </c>
      <c r="G35" t="s">
        <v>446</v>
      </c>
      <c r="H35" t="s">
        <v>221</v>
      </c>
      <c r="I35" s="2" t="s">
        <v>403</v>
      </c>
      <c r="J35" s="2" t="s">
        <v>26</v>
      </c>
      <c r="K35" s="2" t="s">
        <v>1</v>
      </c>
      <c r="L35" s="63">
        <v>32</v>
      </c>
      <c r="M35" s="63"/>
      <c r="N35" s="63"/>
      <c r="O35" s="63"/>
      <c r="P35" s="42"/>
      <c r="Q35" s="63"/>
      <c r="S35" s="42">
        <f>$D35</f>
        <v>18</v>
      </c>
      <c r="T35" s="63"/>
      <c r="U35" s="42"/>
      <c r="V35" s="63"/>
      <c r="W35" s="63"/>
      <c r="X35" s="63"/>
    </row>
    <row r="36" spans="1:24" ht="12.75">
      <c r="A36" s="8">
        <v>176</v>
      </c>
      <c r="B36" s="8">
        <v>33</v>
      </c>
      <c r="C36" s="8"/>
      <c r="D36" s="8"/>
      <c r="E36" s="63">
        <v>1607</v>
      </c>
      <c r="F36" s="64">
        <v>0.031134259259259257</v>
      </c>
      <c r="G36" t="s">
        <v>447</v>
      </c>
      <c r="H36" t="s">
        <v>448</v>
      </c>
      <c r="I36" s="2" t="s">
        <v>69</v>
      </c>
      <c r="J36" s="2" t="s">
        <v>33</v>
      </c>
      <c r="K36" s="2" t="s">
        <v>1</v>
      </c>
      <c r="L36" s="42"/>
      <c r="M36" s="63"/>
      <c r="N36" s="63"/>
      <c r="O36" s="63"/>
      <c r="P36" s="42"/>
      <c r="Q36" s="63">
        <v>33</v>
      </c>
      <c r="S36" s="42"/>
      <c r="T36" s="63"/>
      <c r="U36" s="42"/>
      <c r="V36" s="63"/>
      <c r="W36" s="63"/>
      <c r="X36" s="63"/>
    </row>
    <row r="37" spans="1:24" ht="12.75">
      <c r="A37" s="8">
        <v>181</v>
      </c>
      <c r="B37" s="8">
        <v>34</v>
      </c>
      <c r="C37" s="8">
        <v>8</v>
      </c>
      <c r="D37" s="8">
        <v>19</v>
      </c>
      <c r="E37" s="63">
        <v>989</v>
      </c>
      <c r="F37" s="64">
        <v>0.03149305555555556</v>
      </c>
      <c r="G37" t="s">
        <v>449</v>
      </c>
      <c r="H37" t="s">
        <v>450</v>
      </c>
      <c r="I37" s="2" t="s">
        <v>403</v>
      </c>
      <c r="J37" s="2" t="s">
        <v>38</v>
      </c>
      <c r="K37" s="2" t="s">
        <v>1</v>
      </c>
      <c r="L37" s="42"/>
      <c r="M37" s="63"/>
      <c r="N37" s="63">
        <v>34</v>
      </c>
      <c r="O37" s="63"/>
      <c r="P37" s="42"/>
      <c r="Q37" s="63"/>
      <c r="S37" s="42"/>
      <c r="T37" s="63"/>
      <c r="U37" s="42">
        <f>$D37</f>
        <v>19</v>
      </c>
      <c r="V37" s="63"/>
      <c r="W37" s="63"/>
      <c r="X37" s="63"/>
    </row>
    <row r="38" spans="1:24" ht="12.75">
      <c r="A38" s="8">
        <v>183</v>
      </c>
      <c r="B38" s="8">
        <v>35</v>
      </c>
      <c r="C38" s="8"/>
      <c r="D38" s="8"/>
      <c r="E38" s="63">
        <v>1612</v>
      </c>
      <c r="F38" s="64">
        <v>0.03155092592592593</v>
      </c>
      <c r="G38" t="s">
        <v>451</v>
      </c>
      <c r="H38" t="s">
        <v>199</v>
      </c>
      <c r="I38" s="2" t="s">
        <v>69</v>
      </c>
      <c r="J38" s="2" t="s">
        <v>33</v>
      </c>
      <c r="K38" s="2" t="s">
        <v>1</v>
      </c>
      <c r="L38" s="42"/>
      <c r="M38" s="63"/>
      <c r="N38" s="63"/>
      <c r="O38" s="63"/>
      <c r="P38" s="42"/>
      <c r="Q38" s="63">
        <v>35</v>
      </c>
      <c r="S38" s="42"/>
      <c r="T38" s="63"/>
      <c r="U38" s="42"/>
      <c r="V38" s="63"/>
      <c r="W38" s="63"/>
      <c r="X38" s="63"/>
    </row>
    <row r="39" spans="1:24" ht="12.75">
      <c r="A39" s="8">
        <v>188</v>
      </c>
      <c r="B39" s="8">
        <v>36</v>
      </c>
      <c r="C39" s="8"/>
      <c r="D39" s="8"/>
      <c r="E39" s="63">
        <v>1101</v>
      </c>
      <c r="F39" s="64">
        <v>0.03173611111111111</v>
      </c>
      <c r="G39" t="s">
        <v>397</v>
      </c>
      <c r="H39" t="s">
        <v>620</v>
      </c>
      <c r="I39" s="2" t="s">
        <v>69</v>
      </c>
      <c r="J39" s="2" t="s">
        <v>46</v>
      </c>
      <c r="K39" s="2" t="s">
        <v>1</v>
      </c>
      <c r="L39" s="42"/>
      <c r="M39" s="63"/>
      <c r="N39" s="63"/>
      <c r="O39" s="63">
        <f>$B39</f>
        <v>36</v>
      </c>
      <c r="P39" s="42"/>
      <c r="Q39" s="63"/>
      <c r="S39" s="42"/>
      <c r="T39" s="63"/>
      <c r="U39" s="42"/>
      <c r="V39" s="63"/>
      <c r="W39" s="63"/>
      <c r="X39" s="63"/>
    </row>
    <row r="40" spans="1:24" ht="12.75">
      <c r="A40" s="8">
        <v>191</v>
      </c>
      <c r="B40" s="8">
        <v>37</v>
      </c>
      <c r="C40" s="8"/>
      <c r="D40" s="8"/>
      <c r="E40" s="63">
        <v>1096</v>
      </c>
      <c r="F40" s="64">
        <v>0.03175925925925926</v>
      </c>
      <c r="G40" t="s">
        <v>452</v>
      </c>
      <c r="H40" t="s">
        <v>199</v>
      </c>
      <c r="I40" s="2" t="s">
        <v>69</v>
      </c>
      <c r="J40" s="2" t="s">
        <v>46</v>
      </c>
      <c r="K40" s="2" t="s">
        <v>1</v>
      </c>
      <c r="L40" s="42"/>
      <c r="M40" s="63"/>
      <c r="N40" s="63"/>
      <c r="O40" s="63">
        <f>$B40</f>
        <v>37</v>
      </c>
      <c r="P40" s="42"/>
      <c r="Q40" s="63"/>
      <c r="S40" s="42"/>
      <c r="T40" s="63"/>
      <c r="U40" s="42"/>
      <c r="V40" s="63"/>
      <c r="W40" s="63"/>
      <c r="X40" s="63"/>
    </row>
    <row r="41" spans="1:24" ht="12.75">
      <c r="A41" s="8">
        <v>193</v>
      </c>
      <c r="B41" s="8">
        <v>38</v>
      </c>
      <c r="C41" s="8">
        <v>11</v>
      </c>
      <c r="D41" s="8">
        <v>20</v>
      </c>
      <c r="E41" s="63">
        <v>947</v>
      </c>
      <c r="F41" s="64">
        <v>0.03184027777777778</v>
      </c>
      <c r="G41" t="s">
        <v>453</v>
      </c>
      <c r="H41" t="s">
        <v>214</v>
      </c>
      <c r="I41" s="2" t="s">
        <v>406</v>
      </c>
      <c r="J41" s="2" t="s">
        <v>38</v>
      </c>
      <c r="K41" s="2" t="s">
        <v>1</v>
      </c>
      <c r="L41" s="42"/>
      <c r="M41" s="63"/>
      <c r="N41" s="63">
        <f>$B41</f>
        <v>38</v>
      </c>
      <c r="O41" s="63"/>
      <c r="P41" s="42"/>
      <c r="Q41" s="63"/>
      <c r="S41" s="42"/>
      <c r="T41" s="63"/>
      <c r="U41" s="42">
        <f>$D41</f>
        <v>20</v>
      </c>
      <c r="V41" s="63"/>
      <c r="W41" s="63"/>
      <c r="X41" s="63"/>
    </row>
    <row r="42" spans="1:24" ht="12.75">
      <c r="A42" s="8">
        <v>194</v>
      </c>
      <c r="B42" s="8">
        <v>39</v>
      </c>
      <c r="C42" s="8">
        <v>12</v>
      </c>
      <c r="D42" s="8">
        <v>21</v>
      </c>
      <c r="E42" s="63">
        <v>981</v>
      </c>
      <c r="F42" s="64">
        <v>0.03185185185185185</v>
      </c>
      <c r="G42" t="s">
        <v>454</v>
      </c>
      <c r="H42" t="s">
        <v>455</v>
      </c>
      <c r="I42" s="2" t="s">
        <v>406</v>
      </c>
      <c r="J42" s="2" t="s">
        <v>38</v>
      </c>
      <c r="K42" s="2" t="s">
        <v>1</v>
      </c>
      <c r="L42" s="42"/>
      <c r="M42" s="63"/>
      <c r="N42" s="42">
        <f>$B42</f>
        <v>39</v>
      </c>
      <c r="O42" s="63"/>
      <c r="P42" s="42"/>
      <c r="Q42" s="63"/>
      <c r="S42" s="42"/>
      <c r="T42" s="63"/>
      <c r="U42" s="42">
        <f>$D42</f>
        <v>21</v>
      </c>
      <c r="V42" s="63"/>
      <c r="W42" s="63"/>
      <c r="X42" s="63"/>
    </row>
    <row r="43" spans="1:24" ht="12.75">
      <c r="A43" s="8">
        <v>196</v>
      </c>
      <c r="B43" s="8">
        <v>40</v>
      </c>
      <c r="C43" s="8">
        <v>9</v>
      </c>
      <c r="D43" s="8">
        <v>22</v>
      </c>
      <c r="E43" s="63">
        <v>1100</v>
      </c>
      <c r="F43" s="64">
        <v>0.03193287037037037</v>
      </c>
      <c r="G43" t="s">
        <v>456</v>
      </c>
      <c r="H43" t="s">
        <v>457</v>
      </c>
      <c r="I43" s="2" t="s">
        <v>403</v>
      </c>
      <c r="J43" s="2" t="s">
        <v>46</v>
      </c>
      <c r="K43" s="2" t="s">
        <v>1</v>
      </c>
      <c r="L43" s="42"/>
      <c r="M43" s="63"/>
      <c r="N43" s="42"/>
      <c r="O43" s="63">
        <f>$B43</f>
        <v>40</v>
      </c>
      <c r="P43" s="42"/>
      <c r="Q43" s="63"/>
      <c r="S43" s="42"/>
      <c r="T43" s="63"/>
      <c r="U43" s="42"/>
      <c r="V43" s="63">
        <f>$D43</f>
        <v>22</v>
      </c>
      <c r="W43" s="63"/>
      <c r="X43" s="63"/>
    </row>
    <row r="44" spans="1:24" ht="12.75">
      <c r="A44" s="8">
        <v>197</v>
      </c>
      <c r="B44" s="8">
        <v>41</v>
      </c>
      <c r="C44" s="8">
        <v>10</v>
      </c>
      <c r="D44" s="8">
        <v>23</v>
      </c>
      <c r="E44" s="63">
        <v>1178</v>
      </c>
      <c r="F44" s="64">
        <v>0.03194444444444444</v>
      </c>
      <c r="G44" t="s">
        <v>458</v>
      </c>
      <c r="H44" t="s">
        <v>459</v>
      </c>
      <c r="I44" s="2" t="s">
        <v>403</v>
      </c>
      <c r="J44" s="2" t="s">
        <v>46</v>
      </c>
      <c r="K44" s="2" t="s">
        <v>1</v>
      </c>
      <c r="L44" s="42"/>
      <c r="M44" s="63"/>
      <c r="N44" s="42"/>
      <c r="O44" s="63">
        <f>$B44</f>
        <v>41</v>
      </c>
      <c r="P44" s="42"/>
      <c r="Q44" s="63"/>
      <c r="S44" s="42"/>
      <c r="T44" s="63"/>
      <c r="U44" s="42"/>
      <c r="V44" s="63">
        <f>$D44</f>
        <v>23</v>
      </c>
      <c r="W44" s="63"/>
      <c r="X44" s="63"/>
    </row>
    <row r="45" spans="1:24" ht="12.75">
      <c r="A45" s="8">
        <v>200</v>
      </c>
      <c r="B45" s="8">
        <v>42</v>
      </c>
      <c r="C45" s="8"/>
      <c r="D45" s="8"/>
      <c r="E45" s="63">
        <v>1098</v>
      </c>
      <c r="F45" s="64">
        <v>0.03215277777777777</v>
      </c>
      <c r="G45" t="s">
        <v>460</v>
      </c>
      <c r="H45" t="s">
        <v>461</v>
      </c>
      <c r="I45" s="2" t="s">
        <v>69</v>
      </c>
      <c r="J45" s="2" t="s">
        <v>46</v>
      </c>
      <c r="K45" s="2" t="s">
        <v>1</v>
      </c>
      <c r="L45" s="42"/>
      <c r="M45" s="63"/>
      <c r="N45" s="42"/>
      <c r="O45" s="42">
        <f>$B45</f>
        <v>42</v>
      </c>
      <c r="P45" s="42"/>
      <c r="Q45" s="63"/>
      <c r="S45" s="42"/>
      <c r="T45" s="63"/>
      <c r="U45" s="42"/>
      <c r="V45" s="42"/>
      <c r="W45" s="63"/>
      <c r="X45" s="63"/>
    </row>
    <row r="46" spans="1:24" ht="12.75">
      <c r="A46" s="8">
        <v>203</v>
      </c>
      <c r="B46" s="8">
        <v>43</v>
      </c>
      <c r="C46" s="8">
        <v>13</v>
      </c>
      <c r="D46" s="8">
        <v>24</v>
      </c>
      <c r="E46" s="63">
        <v>410</v>
      </c>
      <c r="F46" s="64">
        <v>0.03228009259259259</v>
      </c>
      <c r="G46" t="s">
        <v>462</v>
      </c>
      <c r="H46" t="s">
        <v>463</v>
      </c>
      <c r="I46" s="2" t="s">
        <v>406</v>
      </c>
      <c r="J46" s="2" t="s">
        <v>45</v>
      </c>
      <c r="K46" s="2" t="s">
        <v>1</v>
      </c>
      <c r="L46" s="42"/>
      <c r="M46" s="63">
        <f>$B46</f>
        <v>43</v>
      </c>
      <c r="N46" s="42"/>
      <c r="O46" s="42"/>
      <c r="P46" s="42"/>
      <c r="Q46" s="63"/>
      <c r="S46" s="42"/>
      <c r="T46" s="63">
        <f>$D46</f>
        <v>24</v>
      </c>
      <c r="U46" s="42"/>
      <c r="V46" s="42"/>
      <c r="W46" s="63"/>
      <c r="X46" s="63"/>
    </row>
    <row r="47" spans="1:24" ht="12.75">
      <c r="A47" s="8">
        <v>204</v>
      </c>
      <c r="B47" s="8">
        <v>44</v>
      </c>
      <c r="C47" s="8">
        <v>11</v>
      </c>
      <c r="D47" s="8">
        <v>25</v>
      </c>
      <c r="E47" s="63">
        <v>66</v>
      </c>
      <c r="F47" s="64">
        <v>0.032326388888888884</v>
      </c>
      <c r="G47" t="s">
        <v>446</v>
      </c>
      <c r="H47" t="s">
        <v>464</v>
      </c>
      <c r="I47" s="2" t="s">
        <v>403</v>
      </c>
      <c r="J47" s="2" t="s">
        <v>26</v>
      </c>
      <c r="K47" s="2" t="s">
        <v>1</v>
      </c>
      <c r="L47" s="42">
        <f>$B47</f>
        <v>44</v>
      </c>
      <c r="M47" s="63"/>
      <c r="N47" s="42"/>
      <c r="O47" s="42"/>
      <c r="P47" s="42"/>
      <c r="Q47" s="63"/>
      <c r="S47" s="42">
        <f>$D47</f>
        <v>25</v>
      </c>
      <c r="T47" s="63"/>
      <c r="U47" s="42"/>
      <c r="V47" s="42"/>
      <c r="W47" s="63"/>
      <c r="X47" s="63"/>
    </row>
    <row r="48" spans="1:24" ht="12.75">
      <c r="A48" s="8">
        <v>207</v>
      </c>
      <c r="B48" s="8">
        <v>45</v>
      </c>
      <c r="C48" s="8">
        <v>1</v>
      </c>
      <c r="D48" s="8">
        <v>26</v>
      </c>
      <c r="E48" s="63">
        <v>1097</v>
      </c>
      <c r="F48" s="64">
        <v>0.03241898148148148</v>
      </c>
      <c r="G48" t="s">
        <v>465</v>
      </c>
      <c r="H48" t="s">
        <v>466</v>
      </c>
      <c r="I48" s="2" t="s">
        <v>467</v>
      </c>
      <c r="J48" s="2" t="s">
        <v>46</v>
      </c>
      <c r="K48" s="2" t="s">
        <v>1</v>
      </c>
      <c r="L48" s="42"/>
      <c r="M48" s="63"/>
      <c r="N48" s="42"/>
      <c r="O48" s="42">
        <f>$B48</f>
        <v>45</v>
      </c>
      <c r="P48" s="42"/>
      <c r="Q48" s="63"/>
      <c r="S48" s="42"/>
      <c r="T48" s="63"/>
      <c r="U48" s="42"/>
      <c r="V48" s="42">
        <f>$D48</f>
        <v>26</v>
      </c>
      <c r="W48" s="63"/>
      <c r="X48" s="63"/>
    </row>
    <row r="49" spans="1:24" ht="12.75">
      <c r="A49" s="8">
        <v>208</v>
      </c>
      <c r="B49" s="8">
        <v>46</v>
      </c>
      <c r="C49" s="8">
        <v>12</v>
      </c>
      <c r="D49" s="8">
        <v>27</v>
      </c>
      <c r="E49" s="63">
        <v>1578</v>
      </c>
      <c r="F49" s="64">
        <v>0.032511574074074075</v>
      </c>
      <c r="G49" t="s">
        <v>468</v>
      </c>
      <c r="H49" t="s">
        <v>67</v>
      </c>
      <c r="I49" s="2" t="s">
        <v>403</v>
      </c>
      <c r="J49" s="2" t="s">
        <v>33</v>
      </c>
      <c r="K49" s="2" t="s">
        <v>1</v>
      </c>
      <c r="L49" s="42"/>
      <c r="M49" s="63"/>
      <c r="N49" s="42"/>
      <c r="O49" s="42"/>
      <c r="P49" s="42"/>
      <c r="Q49" s="63">
        <f>$B49</f>
        <v>46</v>
      </c>
      <c r="S49" s="42"/>
      <c r="T49" s="63"/>
      <c r="U49" s="42"/>
      <c r="V49" s="42"/>
      <c r="W49" s="63"/>
      <c r="X49" s="63">
        <f>$D49</f>
        <v>27</v>
      </c>
    </row>
    <row r="50" spans="1:24" ht="12.75">
      <c r="A50" s="8">
        <v>211</v>
      </c>
      <c r="B50" s="8">
        <v>47</v>
      </c>
      <c r="C50" s="8">
        <v>14</v>
      </c>
      <c r="D50" s="8">
        <v>28</v>
      </c>
      <c r="E50" s="63">
        <v>430</v>
      </c>
      <c r="F50" s="64">
        <v>0.032685185185185185</v>
      </c>
      <c r="G50" t="s">
        <v>429</v>
      </c>
      <c r="H50" t="s">
        <v>469</v>
      </c>
      <c r="I50" s="2" t="s">
        <v>406</v>
      </c>
      <c r="J50" s="2" t="s">
        <v>45</v>
      </c>
      <c r="K50" s="2" t="s">
        <v>1</v>
      </c>
      <c r="L50" s="42"/>
      <c r="M50" s="63">
        <f>$B50</f>
        <v>47</v>
      </c>
      <c r="N50" s="42"/>
      <c r="O50" s="42"/>
      <c r="P50" s="42"/>
      <c r="Q50" s="63"/>
      <c r="S50" s="42"/>
      <c r="T50" s="63">
        <f>$D50</f>
        <v>28</v>
      </c>
      <c r="U50" s="42"/>
      <c r="V50" s="42"/>
      <c r="W50" s="63"/>
      <c r="X50" s="63"/>
    </row>
    <row r="51" spans="1:24" ht="12.75">
      <c r="A51" s="8">
        <v>217</v>
      </c>
      <c r="B51" s="8">
        <v>48</v>
      </c>
      <c r="C51" s="8"/>
      <c r="D51" s="8"/>
      <c r="E51" s="63">
        <v>982</v>
      </c>
      <c r="F51" s="64">
        <v>0.03295138888888889</v>
      </c>
      <c r="G51" t="s">
        <v>470</v>
      </c>
      <c r="H51" t="s">
        <v>110</v>
      </c>
      <c r="I51" s="2" t="s">
        <v>69</v>
      </c>
      <c r="J51" s="2" t="s">
        <v>38</v>
      </c>
      <c r="K51" s="2" t="s">
        <v>1</v>
      </c>
      <c r="L51" s="42"/>
      <c r="M51" s="63"/>
      <c r="N51" s="42">
        <f>$B51</f>
        <v>48</v>
      </c>
      <c r="O51" s="42"/>
      <c r="P51" s="42"/>
      <c r="Q51" s="63"/>
      <c r="S51" s="42"/>
      <c r="T51" s="63"/>
      <c r="U51" s="42"/>
      <c r="V51" s="42"/>
      <c r="W51" s="63"/>
      <c r="X51" s="63"/>
    </row>
    <row r="52" spans="1:24" ht="12.75">
      <c r="A52" s="8">
        <v>219</v>
      </c>
      <c r="B52" s="8">
        <v>49</v>
      </c>
      <c r="C52" s="8">
        <v>13</v>
      </c>
      <c r="D52" s="8">
        <v>29</v>
      </c>
      <c r="E52" s="63">
        <v>1610</v>
      </c>
      <c r="F52" s="64">
        <v>0.03302083333333333</v>
      </c>
      <c r="G52" t="s">
        <v>626</v>
      </c>
      <c r="H52" t="s">
        <v>254</v>
      </c>
      <c r="I52" s="2" t="s">
        <v>403</v>
      </c>
      <c r="J52" s="2" t="s">
        <v>33</v>
      </c>
      <c r="K52" s="2" t="s">
        <v>1</v>
      </c>
      <c r="L52" s="42"/>
      <c r="M52" s="63"/>
      <c r="N52" s="42"/>
      <c r="O52" s="42"/>
      <c r="P52" s="42"/>
      <c r="Q52" s="63">
        <f>$B52</f>
        <v>49</v>
      </c>
      <c r="S52" s="42"/>
      <c r="T52" s="63"/>
      <c r="U52" s="42"/>
      <c r="V52" s="42"/>
      <c r="W52" s="63"/>
      <c r="X52" s="63">
        <f>$D52</f>
        <v>29</v>
      </c>
    </row>
    <row r="53" spans="1:24" ht="12.75">
      <c r="A53" s="8">
        <v>221</v>
      </c>
      <c r="B53" s="8">
        <v>50</v>
      </c>
      <c r="C53" s="8">
        <v>15</v>
      </c>
      <c r="D53" s="8">
        <v>30</v>
      </c>
      <c r="E53" s="63">
        <v>1630</v>
      </c>
      <c r="F53" s="64">
        <v>0.03311342592592593</v>
      </c>
      <c r="G53" t="s">
        <v>471</v>
      </c>
      <c r="H53" t="s">
        <v>472</v>
      </c>
      <c r="I53" s="2" t="s">
        <v>406</v>
      </c>
      <c r="J53" s="2" t="s">
        <v>33</v>
      </c>
      <c r="K53" s="2" t="s">
        <v>1</v>
      </c>
      <c r="L53" s="42"/>
      <c r="M53" s="63"/>
      <c r="N53" s="42"/>
      <c r="O53" s="42"/>
      <c r="P53" s="42"/>
      <c r="Q53" s="63">
        <f>$B53</f>
        <v>50</v>
      </c>
      <c r="S53" s="42"/>
      <c r="T53" s="63"/>
      <c r="U53" s="42"/>
      <c r="V53" s="42"/>
      <c r="W53" s="63"/>
      <c r="X53" s="42">
        <f>$D53</f>
        <v>30</v>
      </c>
    </row>
    <row r="54" spans="1:24" ht="12.75">
      <c r="A54" s="8">
        <v>226</v>
      </c>
      <c r="B54" s="8">
        <v>51</v>
      </c>
      <c r="C54" s="8">
        <v>16</v>
      </c>
      <c r="D54" s="8">
        <v>31</v>
      </c>
      <c r="E54" s="63">
        <v>402</v>
      </c>
      <c r="F54" s="64">
        <v>0.03318287037037037</v>
      </c>
      <c r="G54" t="s">
        <v>397</v>
      </c>
      <c r="H54" t="s">
        <v>473</v>
      </c>
      <c r="I54" s="2" t="s">
        <v>406</v>
      </c>
      <c r="J54" s="2" t="s">
        <v>45</v>
      </c>
      <c r="K54" s="2" t="s">
        <v>1</v>
      </c>
      <c r="L54" s="42"/>
      <c r="M54" s="63">
        <f>$B54</f>
        <v>51</v>
      </c>
      <c r="N54" s="42"/>
      <c r="O54" s="42"/>
      <c r="P54" s="42"/>
      <c r="Q54" s="42"/>
      <c r="S54" s="42"/>
      <c r="T54" s="63">
        <f>$D54</f>
        <v>31</v>
      </c>
      <c r="U54" s="42"/>
      <c r="V54" s="42"/>
      <c r="W54" s="63"/>
      <c r="X54" s="42"/>
    </row>
    <row r="55" spans="1:24" ht="12.75">
      <c r="A55" s="8">
        <v>227</v>
      </c>
      <c r="B55" s="8">
        <v>52</v>
      </c>
      <c r="C55" s="8">
        <v>17</v>
      </c>
      <c r="D55" s="8">
        <v>32</v>
      </c>
      <c r="E55" s="63">
        <v>429</v>
      </c>
      <c r="F55" s="64">
        <v>0.03318287037037037</v>
      </c>
      <c r="G55" t="s">
        <v>474</v>
      </c>
      <c r="H55" t="s">
        <v>254</v>
      </c>
      <c r="I55" s="2" t="s">
        <v>406</v>
      </c>
      <c r="J55" s="2" t="s">
        <v>45</v>
      </c>
      <c r="K55" s="2" t="s">
        <v>1</v>
      </c>
      <c r="L55" s="42"/>
      <c r="M55" s="63">
        <f>$B55</f>
        <v>52</v>
      </c>
      <c r="N55" s="42"/>
      <c r="O55" s="42"/>
      <c r="P55" s="42"/>
      <c r="Q55" s="42"/>
      <c r="S55" s="42"/>
      <c r="T55" s="42">
        <f>$D55</f>
        <v>32</v>
      </c>
      <c r="U55" s="42"/>
      <c r="V55" s="42"/>
      <c r="W55" s="63"/>
      <c r="X55" s="42"/>
    </row>
    <row r="56" spans="1:24" ht="12.75">
      <c r="A56" s="8">
        <v>230</v>
      </c>
      <c r="B56" s="8">
        <v>53</v>
      </c>
      <c r="C56" s="8">
        <v>14</v>
      </c>
      <c r="D56" s="8">
        <v>33</v>
      </c>
      <c r="E56" s="63">
        <v>4</v>
      </c>
      <c r="F56" s="64">
        <v>0.03329861111111111</v>
      </c>
      <c r="G56" t="s">
        <v>454</v>
      </c>
      <c r="H56" t="s">
        <v>262</v>
      </c>
      <c r="I56" s="2" t="s">
        <v>403</v>
      </c>
      <c r="J56" s="2" t="s">
        <v>26</v>
      </c>
      <c r="K56" s="2" t="s">
        <v>1</v>
      </c>
      <c r="L56" s="42">
        <f>$B56</f>
        <v>53</v>
      </c>
      <c r="M56" s="63"/>
      <c r="N56" s="42"/>
      <c r="O56" s="42"/>
      <c r="P56" s="42"/>
      <c r="Q56" s="42"/>
      <c r="S56" s="42">
        <f>$D56</f>
        <v>33</v>
      </c>
      <c r="T56" s="42"/>
      <c r="U56" s="42"/>
      <c r="V56" s="42"/>
      <c r="W56" s="63"/>
      <c r="X56" s="42"/>
    </row>
    <row r="57" spans="1:24" ht="12.75">
      <c r="A57" s="8">
        <v>235</v>
      </c>
      <c r="B57" s="8">
        <v>54</v>
      </c>
      <c r="C57" s="8"/>
      <c r="D57" s="8"/>
      <c r="E57" s="63">
        <v>1131</v>
      </c>
      <c r="F57" s="64">
        <v>0.033368055555555554</v>
      </c>
      <c r="G57" t="s">
        <v>404</v>
      </c>
      <c r="H57" t="s">
        <v>475</v>
      </c>
      <c r="I57" s="2" t="s">
        <v>69</v>
      </c>
      <c r="J57" s="2" t="s">
        <v>46</v>
      </c>
      <c r="K57" s="2" t="s">
        <v>1</v>
      </c>
      <c r="L57" s="42"/>
      <c r="M57" s="63"/>
      <c r="N57" s="42"/>
      <c r="O57" s="42">
        <f>$B57</f>
        <v>54</v>
      </c>
      <c r="P57" s="42"/>
      <c r="Q57" s="42"/>
      <c r="S57" s="43"/>
      <c r="T57" s="42"/>
      <c r="U57" s="42"/>
      <c r="V57" s="42"/>
      <c r="W57" s="63"/>
      <c r="X57" s="42"/>
    </row>
    <row r="58" spans="1:24" ht="12.75">
      <c r="A58" s="8">
        <v>242</v>
      </c>
      <c r="B58" s="8">
        <v>55</v>
      </c>
      <c r="C58" s="8">
        <v>2</v>
      </c>
      <c r="D58" s="8">
        <v>34</v>
      </c>
      <c r="E58" s="63">
        <v>55</v>
      </c>
      <c r="F58" s="64">
        <v>0.03392361111111111</v>
      </c>
      <c r="G58" t="s">
        <v>476</v>
      </c>
      <c r="H58" t="s">
        <v>477</v>
      </c>
      <c r="I58" s="2" t="s">
        <v>467</v>
      </c>
      <c r="J58" s="2" t="s">
        <v>26</v>
      </c>
      <c r="K58" s="2" t="s">
        <v>1</v>
      </c>
      <c r="L58" s="42">
        <f>$B58</f>
        <v>55</v>
      </c>
      <c r="M58" s="63"/>
      <c r="N58" s="42"/>
      <c r="O58" s="42"/>
      <c r="P58" s="42"/>
      <c r="Q58" s="42"/>
      <c r="S58" s="43">
        <f>$D58</f>
        <v>34</v>
      </c>
      <c r="T58" s="42"/>
      <c r="U58" s="42"/>
      <c r="V58" s="42"/>
      <c r="W58" s="63"/>
      <c r="X58" s="42"/>
    </row>
    <row r="59" spans="1:24" ht="12.75">
      <c r="A59" s="8">
        <v>243</v>
      </c>
      <c r="B59" s="8">
        <v>56</v>
      </c>
      <c r="C59" s="8"/>
      <c r="D59" s="8"/>
      <c r="E59" s="63">
        <v>1109</v>
      </c>
      <c r="F59" s="64">
        <v>0.03395833333333333</v>
      </c>
      <c r="G59" t="s">
        <v>478</v>
      </c>
      <c r="H59" t="s">
        <v>479</v>
      </c>
      <c r="I59" s="2" t="s">
        <v>69</v>
      </c>
      <c r="J59" s="2" t="s">
        <v>46</v>
      </c>
      <c r="K59" s="2" t="s">
        <v>1</v>
      </c>
      <c r="L59" s="42"/>
      <c r="M59" s="63"/>
      <c r="N59" s="42"/>
      <c r="O59" s="42">
        <f>$B59</f>
        <v>56</v>
      </c>
      <c r="P59" s="42"/>
      <c r="Q59" s="42"/>
      <c r="S59" s="43"/>
      <c r="T59" s="42"/>
      <c r="U59" s="42"/>
      <c r="V59" s="42"/>
      <c r="W59" s="63"/>
      <c r="X59" s="42"/>
    </row>
    <row r="60" spans="1:24" ht="12.75">
      <c r="A60" s="8">
        <v>244</v>
      </c>
      <c r="B60" s="8">
        <v>57</v>
      </c>
      <c r="C60" s="8">
        <v>15</v>
      </c>
      <c r="D60" s="8">
        <v>35</v>
      </c>
      <c r="E60" s="63">
        <v>1174</v>
      </c>
      <c r="F60" s="64">
        <v>0.03396990740740741</v>
      </c>
      <c r="G60" t="s">
        <v>480</v>
      </c>
      <c r="H60" t="s">
        <v>481</v>
      </c>
      <c r="I60" s="2" t="s">
        <v>403</v>
      </c>
      <c r="J60" s="2" t="s">
        <v>46</v>
      </c>
      <c r="K60" s="2" t="s">
        <v>1</v>
      </c>
      <c r="L60" s="42"/>
      <c r="M60" s="63"/>
      <c r="N60" s="42"/>
      <c r="O60" s="42">
        <f>$B60</f>
        <v>57</v>
      </c>
      <c r="P60" s="42"/>
      <c r="Q60" s="42"/>
      <c r="S60" s="43"/>
      <c r="T60" s="42"/>
      <c r="U60" s="42"/>
      <c r="V60" s="42">
        <f>$D60</f>
        <v>35</v>
      </c>
      <c r="W60" s="63"/>
      <c r="X60" s="42"/>
    </row>
    <row r="61" spans="1:24" ht="12.75">
      <c r="A61" s="8">
        <v>245</v>
      </c>
      <c r="B61" s="8">
        <v>58</v>
      </c>
      <c r="C61" s="8">
        <v>18</v>
      </c>
      <c r="D61" s="8">
        <v>36</v>
      </c>
      <c r="E61" s="63">
        <v>1683</v>
      </c>
      <c r="F61" s="64">
        <v>0.03398148148148148</v>
      </c>
      <c r="G61" t="s">
        <v>395</v>
      </c>
      <c r="H61" t="s">
        <v>346</v>
      </c>
      <c r="I61" s="2" t="s">
        <v>406</v>
      </c>
      <c r="J61" s="2" t="s">
        <v>33</v>
      </c>
      <c r="K61" s="2" t="s">
        <v>1</v>
      </c>
      <c r="L61" s="42"/>
      <c r="M61" s="63"/>
      <c r="N61" s="42"/>
      <c r="O61" s="42"/>
      <c r="P61" s="42"/>
      <c r="Q61" s="42">
        <f>$B61</f>
        <v>58</v>
      </c>
      <c r="S61" s="43"/>
      <c r="T61" s="42"/>
      <c r="U61" s="42"/>
      <c r="V61" s="42"/>
      <c r="W61" s="63"/>
      <c r="X61" s="42">
        <f>$D61</f>
        <v>36</v>
      </c>
    </row>
    <row r="62" spans="1:24" ht="12.75">
      <c r="A62" s="8">
        <v>246</v>
      </c>
      <c r="B62" s="8">
        <v>59</v>
      </c>
      <c r="C62" s="8">
        <v>19</v>
      </c>
      <c r="D62" s="8">
        <v>37</v>
      </c>
      <c r="E62" s="63">
        <v>1486</v>
      </c>
      <c r="F62" s="64">
        <v>0.03400462962962963</v>
      </c>
      <c r="G62" t="s">
        <v>415</v>
      </c>
      <c r="H62" t="s">
        <v>416</v>
      </c>
      <c r="I62" s="2" t="s">
        <v>406</v>
      </c>
      <c r="J62" s="2" t="s">
        <v>2</v>
      </c>
      <c r="K62" s="2" t="s">
        <v>1</v>
      </c>
      <c r="L62" s="42"/>
      <c r="M62" s="63"/>
      <c r="N62" s="42"/>
      <c r="O62" s="42"/>
      <c r="P62" s="42">
        <f>$B62</f>
        <v>59</v>
      </c>
      <c r="Q62" s="42"/>
      <c r="S62" s="43"/>
      <c r="T62" s="42"/>
      <c r="U62" s="42"/>
      <c r="V62" s="42"/>
      <c r="W62" s="63">
        <f>$D62</f>
        <v>37</v>
      </c>
      <c r="X62" s="42"/>
    </row>
    <row r="63" spans="1:24" ht="12.75">
      <c r="A63" s="8">
        <v>248</v>
      </c>
      <c r="B63" s="8">
        <v>60</v>
      </c>
      <c r="C63" s="8"/>
      <c r="D63" s="8"/>
      <c r="E63" s="63">
        <v>1629</v>
      </c>
      <c r="F63" s="64">
        <v>0.034062499999999996</v>
      </c>
      <c r="G63" t="s">
        <v>482</v>
      </c>
      <c r="H63" t="s">
        <v>483</v>
      </c>
      <c r="I63" s="2" t="s">
        <v>69</v>
      </c>
      <c r="J63" s="2" t="s">
        <v>33</v>
      </c>
      <c r="K63" s="2" t="s">
        <v>1</v>
      </c>
      <c r="L63" s="42"/>
      <c r="M63" s="63"/>
      <c r="N63" s="42"/>
      <c r="O63" s="42"/>
      <c r="P63" s="42"/>
      <c r="Q63" s="42">
        <f>$B63</f>
        <v>60</v>
      </c>
      <c r="S63" s="43"/>
      <c r="T63" s="42"/>
      <c r="U63" s="42"/>
      <c r="V63" s="42"/>
      <c r="W63" s="42"/>
      <c r="X63" s="42"/>
    </row>
    <row r="64" spans="1:24" ht="12.75">
      <c r="A64" s="8">
        <v>250</v>
      </c>
      <c r="B64" s="8">
        <v>61</v>
      </c>
      <c r="C64" s="8">
        <v>16</v>
      </c>
      <c r="D64" s="8">
        <v>38</v>
      </c>
      <c r="E64" s="63">
        <v>53</v>
      </c>
      <c r="F64" s="64">
        <v>0.034097222222222216</v>
      </c>
      <c r="G64" t="s">
        <v>484</v>
      </c>
      <c r="H64" t="s">
        <v>485</v>
      </c>
      <c r="I64" s="2" t="s">
        <v>403</v>
      </c>
      <c r="J64" s="2" t="s">
        <v>26</v>
      </c>
      <c r="K64" s="2" t="s">
        <v>1</v>
      </c>
      <c r="L64" s="42">
        <f>$B64</f>
        <v>61</v>
      </c>
      <c r="M64" s="63"/>
      <c r="N64" s="42"/>
      <c r="O64" s="42"/>
      <c r="P64" s="42"/>
      <c r="Q64" s="42"/>
      <c r="S64" s="43">
        <f>$D64</f>
        <v>38</v>
      </c>
      <c r="T64" s="42"/>
      <c r="U64" s="42"/>
      <c r="V64" s="42"/>
      <c r="W64" s="42"/>
      <c r="X64" s="42"/>
    </row>
    <row r="65" spans="1:24" ht="12.75">
      <c r="A65" s="8">
        <v>251</v>
      </c>
      <c r="B65" s="8">
        <v>62</v>
      </c>
      <c r="C65" s="8">
        <v>17</v>
      </c>
      <c r="D65" s="8">
        <v>39</v>
      </c>
      <c r="E65" s="63">
        <v>427</v>
      </c>
      <c r="F65" s="64">
        <v>0.0341087962962963</v>
      </c>
      <c r="G65" t="s">
        <v>486</v>
      </c>
      <c r="H65" t="s">
        <v>240</v>
      </c>
      <c r="I65" s="2" t="s">
        <v>403</v>
      </c>
      <c r="J65" s="2" t="s">
        <v>45</v>
      </c>
      <c r="K65" s="2" t="s">
        <v>1</v>
      </c>
      <c r="L65" s="42"/>
      <c r="M65" s="63">
        <f>$B65</f>
        <v>62</v>
      </c>
      <c r="N65" s="42"/>
      <c r="O65" s="42"/>
      <c r="P65" s="42"/>
      <c r="Q65" s="42"/>
      <c r="S65" s="43"/>
      <c r="T65" s="42">
        <f>$D65</f>
        <v>39</v>
      </c>
      <c r="U65" s="42"/>
      <c r="V65" s="42"/>
      <c r="W65" s="42"/>
      <c r="X65" s="42"/>
    </row>
    <row r="66" spans="1:24" ht="12.75">
      <c r="A66" s="8">
        <v>253</v>
      </c>
      <c r="B66" s="8">
        <v>63</v>
      </c>
      <c r="C66" s="8">
        <v>3</v>
      </c>
      <c r="D66" s="8">
        <v>40</v>
      </c>
      <c r="E66" s="63">
        <v>1126</v>
      </c>
      <c r="F66" s="64">
        <v>0.034166666666666665</v>
      </c>
      <c r="G66" t="s">
        <v>446</v>
      </c>
      <c r="H66" t="s">
        <v>487</v>
      </c>
      <c r="I66" s="2" t="s">
        <v>467</v>
      </c>
      <c r="J66" s="2" t="s">
        <v>46</v>
      </c>
      <c r="K66" s="2" t="s">
        <v>1</v>
      </c>
      <c r="L66" s="42"/>
      <c r="M66" s="42"/>
      <c r="N66" s="42"/>
      <c r="O66" s="42">
        <f>$B66</f>
        <v>63</v>
      </c>
      <c r="P66" s="42"/>
      <c r="Q66" s="42"/>
      <c r="S66" s="43"/>
      <c r="T66" s="42"/>
      <c r="U66" s="42"/>
      <c r="V66" s="42">
        <f>$D66</f>
        <v>40</v>
      </c>
      <c r="W66" s="42"/>
      <c r="X66" s="42"/>
    </row>
    <row r="67" spans="1:24" ht="12.75">
      <c r="A67" s="8">
        <v>255</v>
      </c>
      <c r="B67" s="8">
        <v>64</v>
      </c>
      <c r="C67" s="8">
        <v>20</v>
      </c>
      <c r="D67" s="8">
        <v>41</v>
      </c>
      <c r="E67" s="63">
        <v>1579</v>
      </c>
      <c r="F67" s="64">
        <v>0.034270833333333334</v>
      </c>
      <c r="G67" t="s">
        <v>488</v>
      </c>
      <c r="H67" t="s">
        <v>489</v>
      </c>
      <c r="I67" s="2" t="s">
        <v>406</v>
      </c>
      <c r="J67" s="2" t="s">
        <v>33</v>
      </c>
      <c r="K67" s="2" t="s">
        <v>1</v>
      </c>
      <c r="L67" s="42"/>
      <c r="M67" s="42"/>
      <c r="N67" s="42"/>
      <c r="O67" s="42"/>
      <c r="P67" s="42"/>
      <c r="Q67" s="42">
        <f>$B67</f>
        <v>64</v>
      </c>
      <c r="S67" s="43"/>
      <c r="T67" s="42"/>
      <c r="U67" s="42"/>
      <c r="V67" s="42"/>
      <c r="W67" s="42"/>
      <c r="X67" s="42">
        <f>$D67</f>
        <v>41</v>
      </c>
    </row>
    <row r="68" spans="1:24" ht="12.75">
      <c r="A68" s="8">
        <v>257</v>
      </c>
      <c r="B68" s="8">
        <v>65</v>
      </c>
      <c r="C68" s="8">
        <v>18</v>
      </c>
      <c r="D68" s="8">
        <v>42</v>
      </c>
      <c r="E68" s="63">
        <v>1667</v>
      </c>
      <c r="F68" s="64">
        <v>0.03439814814814814</v>
      </c>
      <c r="G68" t="s">
        <v>418</v>
      </c>
      <c r="H68" t="s">
        <v>490</v>
      </c>
      <c r="I68" s="2" t="s">
        <v>403</v>
      </c>
      <c r="J68" s="2" t="s">
        <v>33</v>
      </c>
      <c r="K68" s="2" t="s">
        <v>1</v>
      </c>
      <c r="L68" s="42"/>
      <c r="M68" s="42"/>
      <c r="N68" s="42"/>
      <c r="O68" s="42"/>
      <c r="P68" s="42"/>
      <c r="Q68" s="42">
        <f>$B68</f>
        <v>65</v>
      </c>
      <c r="S68" s="43"/>
      <c r="T68" s="42"/>
      <c r="U68" s="42"/>
      <c r="V68" s="42"/>
      <c r="W68" s="42"/>
      <c r="X68" s="42">
        <f>$D68</f>
        <v>42</v>
      </c>
    </row>
    <row r="69" spans="1:24" ht="12.75">
      <c r="A69" s="8">
        <v>258</v>
      </c>
      <c r="B69" s="8">
        <v>66</v>
      </c>
      <c r="C69" s="8">
        <v>4</v>
      </c>
      <c r="D69" s="8">
        <v>43</v>
      </c>
      <c r="E69" s="63">
        <v>426</v>
      </c>
      <c r="F69" s="64">
        <v>0.034479166666666665</v>
      </c>
      <c r="G69" t="s">
        <v>491</v>
      </c>
      <c r="H69" t="s">
        <v>251</v>
      </c>
      <c r="I69" s="2" t="s">
        <v>467</v>
      </c>
      <c r="J69" s="2" t="s">
        <v>45</v>
      </c>
      <c r="K69" s="2" t="s">
        <v>1</v>
      </c>
      <c r="L69" s="42"/>
      <c r="M69" s="42">
        <f>$B69</f>
        <v>66</v>
      </c>
      <c r="N69" s="42"/>
      <c r="O69" s="42"/>
      <c r="P69" s="42"/>
      <c r="Q69" s="42"/>
      <c r="S69" s="43"/>
      <c r="T69" s="42">
        <f>$D69</f>
        <v>43</v>
      </c>
      <c r="U69" s="42"/>
      <c r="V69" s="42"/>
      <c r="W69" s="42"/>
      <c r="X69" s="43"/>
    </row>
    <row r="70" spans="1:24" ht="12.75">
      <c r="A70" s="8">
        <v>259</v>
      </c>
      <c r="B70" s="8">
        <v>67</v>
      </c>
      <c r="C70" s="8"/>
      <c r="D70" s="8"/>
      <c r="E70" s="63">
        <v>1151</v>
      </c>
      <c r="F70" s="64">
        <v>0.034571759259259253</v>
      </c>
      <c r="G70" t="s">
        <v>492</v>
      </c>
      <c r="H70" t="s">
        <v>621</v>
      </c>
      <c r="I70" s="68" t="s">
        <v>69</v>
      </c>
      <c r="J70" s="2" t="s">
        <v>46</v>
      </c>
      <c r="K70" s="2" t="s">
        <v>1</v>
      </c>
      <c r="L70" s="42"/>
      <c r="M70" s="42"/>
      <c r="N70" s="42"/>
      <c r="O70" s="42">
        <f>$B70</f>
        <v>67</v>
      </c>
      <c r="P70" s="42"/>
      <c r="Q70" s="42"/>
      <c r="S70" s="43"/>
      <c r="T70" s="42"/>
      <c r="U70" s="42"/>
      <c r="V70" s="42"/>
      <c r="W70" s="42"/>
      <c r="X70" s="43"/>
    </row>
    <row r="71" spans="1:24" ht="12.75">
      <c r="A71" s="8">
        <v>261</v>
      </c>
      <c r="B71" s="8">
        <v>68</v>
      </c>
      <c r="C71" s="8">
        <v>19</v>
      </c>
      <c r="D71" s="8">
        <v>44</v>
      </c>
      <c r="E71" s="63">
        <v>961</v>
      </c>
      <c r="F71" s="64">
        <v>0.03467592592592592</v>
      </c>
      <c r="G71" t="s">
        <v>458</v>
      </c>
      <c r="H71" t="s">
        <v>409</v>
      </c>
      <c r="I71" s="2" t="s">
        <v>403</v>
      </c>
      <c r="J71" s="2" t="s">
        <v>38</v>
      </c>
      <c r="K71" s="2" t="s">
        <v>1</v>
      </c>
      <c r="L71" s="42"/>
      <c r="M71" s="42"/>
      <c r="N71" s="42">
        <f>$B71</f>
        <v>68</v>
      </c>
      <c r="O71" s="42"/>
      <c r="P71" s="42"/>
      <c r="Q71" s="42"/>
      <c r="S71" s="43"/>
      <c r="T71" s="42"/>
      <c r="U71" s="42">
        <f>$D71</f>
        <v>44</v>
      </c>
      <c r="V71" s="42"/>
      <c r="W71" s="42"/>
      <c r="X71" s="43"/>
    </row>
    <row r="72" spans="1:24" ht="12.75">
      <c r="A72" s="8">
        <v>264</v>
      </c>
      <c r="B72" s="8">
        <v>69</v>
      </c>
      <c r="C72" s="8">
        <v>2</v>
      </c>
      <c r="D72" s="8">
        <v>45</v>
      </c>
      <c r="E72" s="63">
        <v>1540</v>
      </c>
      <c r="F72" s="64">
        <v>0.0347337962962963</v>
      </c>
      <c r="G72" t="s">
        <v>493</v>
      </c>
      <c r="H72" t="s">
        <v>494</v>
      </c>
      <c r="I72" s="2" t="s">
        <v>424</v>
      </c>
      <c r="J72" s="2" t="s">
        <v>2</v>
      </c>
      <c r="K72" s="2" t="s">
        <v>1</v>
      </c>
      <c r="L72" s="42"/>
      <c r="M72" s="42"/>
      <c r="N72" s="42"/>
      <c r="O72" s="42"/>
      <c r="P72" s="42">
        <f>$B72</f>
        <v>69</v>
      </c>
      <c r="Q72" s="42"/>
      <c r="S72" s="43"/>
      <c r="T72" s="42"/>
      <c r="U72" s="43"/>
      <c r="V72" s="42"/>
      <c r="W72" s="42">
        <f>$D72</f>
        <v>45</v>
      </c>
      <c r="X72" s="43"/>
    </row>
    <row r="73" spans="1:24" ht="12.75">
      <c r="A73" s="8">
        <v>268</v>
      </c>
      <c r="B73" s="8">
        <v>70</v>
      </c>
      <c r="C73" s="8">
        <v>20</v>
      </c>
      <c r="D73" s="8">
        <v>46</v>
      </c>
      <c r="E73" s="63">
        <v>1674</v>
      </c>
      <c r="F73" s="64">
        <v>0.0350462962962963</v>
      </c>
      <c r="G73" t="s">
        <v>453</v>
      </c>
      <c r="H73" t="s">
        <v>143</v>
      </c>
      <c r="I73" s="2" t="s">
        <v>403</v>
      </c>
      <c r="J73" s="2" t="s">
        <v>33</v>
      </c>
      <c r="K73" s="2" t="s">
        <v>1</v>
      </c>
      <c r="L73" s="42"/>
      <c r="M73" s="42"/>
      <c r="N73" s="42"/>
      <c r="O73" s="42"/>
      <c r="P73" s="42"/>
      <c r="Q73" s="42">
        <f>$B73</f>
        <v>70</v>
      </c>
      <c r="S73" s="43"/>
      <c r="T73" s="42"/>
      <c r="U73" s="43"/>
      <c r="V73" s="42"/>
      <c r="W73" s="42"/>
      <c r="X73" s="43">
        <f>$D73</f>
        <v>46</v>
      </c>
    </row>
    <row r="74" spans="1:24" ht="12.75">
      <c r="A74" s="8">
        <v>270</v>
      </c>
      <c r="B74" s="8">
        <v>71</v>
      </c>
      <c r="C74" s="8">
        <v>21</v>
      </c>
      <c r="D74" s="8">
        <v>47</v>
      </c>
      <c r="E74" s="63">
        <v>1480</v>
      </c>
      <c r="F74" s="64">
        <v>0.03518518518518519</v>
      </c>
      <c r="G74" t="s">
        <v>495</v>
      </c>
      <c r="H74" t="s">
        <v>496</v>
      </c>
      <c r="I74" s="2" t="s">
        <v>403</v>
      </c>
      <c r="J74" s="2" t="s">
        <v>2</v>
      </c>
      <c r="K74" s="2" t="s">
        <v>1</v>
      </c>
      <c r="L74" s="42"/>
      <c r="M74" s="42"/>
      <c r="N74" s="42"/>
      <c r="O74" s="42"/>
      <c r="P74" s="42">
        <f>$B74</f>
        <v>71</v>
      </c>
      <c r="Q74" s="42"/>
      <c r="S74" s="43"/>
      <c r="T74" s="42"/>
      <c r="U74" s="43"/>
      <c r="V74" s="42"/>
      <c r="W74" s="42">
        <f>$D74</f>
        <v>47</v>
      </c>
      <c r="X74" s="43"/>
    </row>
    <row r="75" spans="1:24" ht="12.75">
      <c r="A75" s="8">
        <v>271</v>
      </c>
      <c r="B75" s="8">
        <v>72</v>
      </c>
      <c r="C75" s="8">
        <v>21</v>
      </c>
      <c r="D75" s="8">
        <v>48</v>
      </c>
      <c r="E75" s="63">
        <v>974</v>
      </c>
      <c r="F75" s="64">
        <v>0.035208333333333335</v>
      </c>
      <c r="G75" t="s">
        <v>397</v>
      </c>
      <c r="H75" t="s">
        <v>497</v>
      </c>
      <c r="I75" s="2" t="s">
        <v>406</v>
      </c>
      <c r="J75" s="2" t="s">
        <v>38</v>
      </c>
      <c r="K75" s="2" t="s">
        <v>1</v>
      </c>
      <c r="L75" s="42"/>
      <c r="M75" s="42"/>
      <c r="N75" s="42">
        <f>$B75</f>
        <v>72</v>
      </c>
      <c r="O75" s="42"/>
      <c r="P75" s="42"/>
      <c r="Q75" s="42"/>
      <c r="S75" s="43"/>
      <c r="T75" s="42"/>
      <c r="U75" s="43">
        <f>$D75</f>
        <v>48</v>
      </c>
      <c r="V75" s="42"/>
      <c r="W75" s="42"/>
      <c r="X75" s="43"/>
    </row>
    <row r="76" spans="1:24" ht="12.75">
      <c r="A76" s="8">
        <v>273</v>
      </c>
      <c r="B76" s="8">
        <v>73</v>
      </c>
      <c r="C76" s="8">
        <v>22</v>
      </c>
      <c r="D76" s="8">
        <v>49</v>
      </c>
      <c r="E76" s="63">
        <v>77</v>
      </c>
      <c r="F76" s="64">
        <v>0.03523148148148148</v>
      </c>
      <c r="G76" t="s">
        <v>498</v>
      </c>
      <c r="H76" t="s">
        <v>499</v>
      </c>
      <c r="I76" s="2" t="s">
        <v>403</v>
      </c>
      <c r="J76" s="2" t="s">
        <v>26</v>
      </c>
      <c r="K76" s="2" t="s">
        <v>1</v>
      </c>
      <c r="L76" s="42">
        <f>$B76</f>
        <v>73</v>
      </c>
      <c r="M76" s="42"/>
      <c r="N76" s="42"/>
      <c r="O76" s="42"/>
      <c r="P76" s="42"/>
      <c r="Q76" s="42"/>
      <c r="S76" s="43">
        <f>$D76</f>
        <v>49</v>
      </c>
      <c r="T76" s="42"/>
      <c r="U76" s="43"/>
      <c r="V76" s="42"/>
      <c r="W76" s="42"/>
      <c r="X76" s="43"/>
    </row>
    <row r="77" spans="1:24" ht="12.75">
      <c r="A77" s="8">
        <v>275</v>
      </c>
      <c r="B77" s="8">
        <v>74</v>
      </c>
      <c r="C77" s="8">
        <v>23</v>
      </c>
      <c r="D77" s="8">
        <v>50</v>
      </c>
      <c r="E77" s="63">
        <v>1631</v>
      </c>
      <c r="F77" s="64">
        <v>0.03525462962962963</v>
      </c>
      <c r="G77" t="s">
        <v>468</v>
      </c>
      <c r="H77" t="s">
        <v>500</v>
      </c>
      <c r="I77" s="2" t="s">
        <v>403</v>
      </c>
      <c r="J77" s="2" t="s">
        <v>33</v>
      </c>
      <c r="K77" s="2" t="s">
        <v>1</v>
      </c>
      <c r="L77" s="42"/>
      <c r="M77" s="42"/>
      <c r="N77" s="42"/>
      <c r="O77" s="42"/>
      <c r="P77" s="42"/>
      <c r="Q77" s="42">
        <f>$B77</f>
        <v>74</v>
      </c>
      <c r="S77" s="43"/>
      <c r="T77" s="42"/>
      <c r="U77" s="43"/>
      <c r="V77" s="42"/>
      <c r="W77" s="42"/>
      <c r="X77" s="43">
        <f>$D77</f>
        <v>50</v>
      </c>
    </row>
    <row r="78" spans="1:24" ht="12.75">
      <c r="A78" s="8">
        <v>279</v>
      </c>
      <c r="B78" s="8">
        <v>75</v>
      </c>
      <c r="C78" s="8">
        <v>24</v>
      </c>
      <c r="D78" s="8">
        <v>51</v>
      </c>
      <c r="E78" s="63">
        <v>2100</v>
      </c>
      <c r="F78" s="64">
        <v>0.035416666666666666</v>
      </c>
      <c r="G78" t="s">
        <v>501</v>
      </c>
      <c r="H78" t="s">
        <v>502</v>
      </c>
      <c r="I78" s="2" t="s">
        <v>403</v>
      </c>
      <c r="J78" s="2" t="s">
        <v>2</v>
      </c>
      <c r="K78" s="2" t="s">
        <v>1</v>
      </c>
      <c r="L78" s="42"/>
      <c r="M78" s="42"/>
      <c r="N78" s="42"/>
      <c r="O78" s="42"/>
      <c r="P78" s="42">
        <f>$B78</f>
        <v>75</v>
      </c>
      <c r="Q78" s="42"/>
      <c r="S78" s="43"/>
      <c r="T78" s="42"/>
      <c r="U78" s="43"/>
      <c r="V78" s="42"/>
      <c r="W78" s="42">
        <f>$D78</f>
        <v>51</v>
      </c>
      <c r="X78" s="43"/>
    </row>
    <row r="79" spans="1:24" ht="12.75">
      <c r="A79" s="8">
        <v>282</v>
      </c>
      <c r="B79" s="8">
        <v>76</v>
      </c>
      <c r="C79" s="8"/>
      <c r="D79" s="8"/>
      <c r="E79" s="63">
        <v>1472</v>
      </c>
      <c r="F79" s="64">
        <v>0.03554398148148148</v>
      </c>
      <c r="G79" t="s">
        <v>503</v>
      </c>
      <c r="H79" t="s">
        <v>504</v>
      </c>
      <c r="I79" s="2" t="s">
        <v>69</v>
      </c>
      <c r="J79" s="2" t="s">
        <v>2</v>
      </c>
      <c r="K79" s="2" t="s">
        <v>1</v>
      </c>
      <c r="L79" s="42"/>
      <c r="M79" s="42"/>
      <c r="N79" s="42"/>
      <c r="O79" s="42"/>
      <c r="P79" s="42">
        <f>$B79</f>
        <v>76</v>
      </c>
      <c r="Q79" s="42"/>
      <c r="S79" s="43"/>
      <c r="T79" s="42"/>
      <c r="U79" s="43"/>
      <c r="V79" s="42"/>
      <c r="W79" s="42"/>
      <c r="X79" s="43"/>
    </row>
    <row r="80" spans="1:24" ht="12.75">
      <c r="A80" s="8">
        <v>284</v>
      </c>
      <c r="B80" s="8">
        <v>77</v>
      </c>
      <c r="C80" s="8"/>
      <c r="D80" s="8"/>
      <c r="E80" s="63">
        <v>1</v>
      </c>
      <c r="F80" s="64">
        <v>0.03568287037037037</v>
      </c>
      <c r="G80" t="s">
        <v>505</v>
      </c>
      <c r="H80" t="s">
        <v>374</v>
      </c>
      <c r="I80" s="2" t="s">
        <v>69</v>
      </c>
      <c r="J80" s="2" t="s">
        <v>26</v>
      </c>
      <c r="K80" s="2" t="s">
        <v>1</v>
      </c>
      <c r="L80" s="42">
        <f>$B80</f>
        <v>77</v>
      </c>
      <c r="M80" s="42"/>
      <c r="N80" s="42"/>
      <c r="O80" s="42"/>
      <c r="P80" s="42"/>
      <c r="Q80" s="42"/>
      <c r="S80" s="43"/>
      <c r="T80" s="42"/>
      <c r="U80" s="43"/>
      <c r="V80" s="42"/>
      <c r="W80" s="42"/>
      <c r="X80" s="43"/>
    </row>
    <row r="81" spans="1:24" ht="12.75">
      <c r="A81" s="8">
        <v>285</v>
      </c>
      <c r="B81" s="8">
        <v>78</v>
      </c>
      <c r="C81" s="8"/>
      <c r="D81" s="8"/>
      <c r="E81" s="63">
        <v>966</v>
      </c>
      <c r="F81" s="64">
        <v>0.03574074074074074</v>
      </c>
      <c r="G81" t="s">
        <v>506</v>
      </c>
      <c r="H81" t="s">
        <v>507</v>
      </c>
      <c r="I81" s="2" t="s">
        <v>69</v>
      </c>
      <c r="J81" s="2" t="s">
        <v>38</v>
      </c>
      <c r="K81" s="2" t="s">
        <v>1</v>
      </c>
      <c r="L81" s="42"/>
      <c r="M81" s="42"/>
      <c r="N81" s="42">
        <f>$B81</f>
        <v>78</v>
      </c>
      <c r="O81" s="42"/>
      <c r="P81" s="42"/>
      <c r="Q81" s="42"/>
      <c r="S81" s="43"/>
      <c r="T81" s="42"/>
      <c r="U81" s="43"/>
      <c r="V81" s="42"/>
      <c r="W81" s="42"/>
      <c r="X81" s="43"/>
    </row>
    <row r="82" spans="1:24" ht="12.75">
      <c r="A82" s="8">
        <v>286</v>
      </c>
      <c r="B82" s="8">
        <v>79</v>
      </c>
      <c r="C82" s="8">
        <v>22</v>
      </c>
      <c r="D82" s="8">
        <v>52</v>
      </c>
      <c r="E82" s="63">
        <v>422</v>
      </c>
      <c r="F82" s="64">
        <v>0.03577546296296296</v>
      </c>
      <c r="G82" t="s">
        <v>453</v>
      </c>
      <c r="H82" t="s">
        <v>508</v>
      </c>
      <c r="I82" s="2" t="s">
        <v>406</v>
      </c>
      <c r="J82" s="2" t="s">
        <v>45</v>
      </c>
      <c r="K82" s="2" t="s">
        <v>1</v>
      </c>
      <c r="L82" s="42"/>
      <c r="M82" s="42">
        <f>$B82</f>
        <v>79</v>
      </c>
      <c r="N82" s="42"/>
      <c r="O82" s="42"/>
      <c r="P82" s="42"/>
      <c r="Q82" s="42"/>
      <c r="S82" s="43"/>
      <c r="T82" s="42">
        <f>$D82</f>
        <v>52</v>
      </c>
      <c r="U82" s="43"/>
      <c r="V82" s="42"/>
      <c r="W82" s="42"/>
      <c r="X82" s="43"/>
    </row>
    <row r="83" spans="1:24" ht="12.75">
      <c r="A83" s="8">
        <v>287</v>
      </c>
      <c r="B83" s="8">
        <v>80</v>
      </c>
      <c r="C83" s="8">
        <v>25</v>
      </c>
      <c r="D83" s="8">
        <v>53</v>
      </c>
      <c r="E83" s="63">
        <v>1153</v>
      </c>
      <c r="F83" s="64">
        <v>0.035868055555555556</v>
      </c>
      <c r="G83" t="s">
        <v>509</v>
      </c>
      <c r="H83" t="s">
        <v>335</v>
      </c>
      <c r="I83" s="2" t="s">
        <v>403</v>
      </c>
      <c r="J83" s="2" t="s">
        <v>46</v>
      </c>
      <c r="K83" s="2" t="s">
        <v>1</v>
      </c>
      <c r="L83" s="42"/>
      <c r="M83" s="42"/>
      <c r="N83" s="42"/>
      <c r="O83" s="42">
        <f>$B83</f>
        <v>80</v>
      </c>
      <c r="P83" s="42"/>
      <c r="Q83" s="42"/>
      <c r="S83" s="43"/>
      <c r="T83" s="43"/>
      <c r="U83" s="43"/>
      <c r="V83" s="42">
        <f>$D83</f>
        <v>53</v>
      </c>
      <c r="W83" s="42"/>
      <c r="X83" s="43"/>
    </row>
    <row r="84" spans="1:24" ht="12.75">
      <c r="A84" s="8">
        <v>289</v>
      </c>
      <c r="B84" s="8">
        <v>81</v>
      </c>
      <c r="C84" s="8">
        <v>23</v>
      </c>
      <c r="D84" s="8">
        <v>54</v>
      </c>
      <c r="E84" s="63">
        <v>2107</v>
      </c>
      <c r="F84" s="64">
        <v>0.035960648148148144</v>
      </c>
      <c r="G84" t="s">
        <v>510</v>
      </c>
      <c r="H84" t="s">
        <v>511</v>
      </c>
      <c r="I84" s="2" t="s">
        <v>406</v>
      </c>
      <c r="J84" s="2" t="s">
        <v>2</v>
      </c>
      <c r="K84" s="2" t="s">
        <v>1</v>
      </c>
      <c r="L84" s="42"/>
      <c r="M84" s="42"/>
      <c r="N84" s="42"/>
      <c r="O84" s="8"/>
      <c r="P84" s="42">
        <f>$B84</f>
        <v>81</v>
      </c>
      <c r="Q84" s="42"/>
      <c r="S84" s="43"/>
      <c r="T84" s="43"/>
      <c r="U84" s="43"/>
      <c r="W84" s="42">
        <f>$D84</f>
        <v>54</v>
      </c>
      <c r="X84" s="43"/>
    </row>
    <row r="85" spans="1:24" ht="12.75">
      <c r="A85" s="8">
        <v>290</v>
      </c>
      <c r="B85" s="8">
        <v>82</v>
      </c>
      <c r="C85" s="8">
        <v>5</v>
      </c>
      <c r="D85" s="8">
        <v>55</v>
      </c>
      <c r="E85" s="63">
        <v>942</v>
      </c>
      <c r="F85" s="64">
        <v>0.0359837962962963</v>
      </c>
      <c r="G85" t="s">
        <v>520</v>
      </c>
      <c r="H85" t="s">
        <v>622</v>
      </c>
      <c r="I85" s="2" t="s">
        <v>467</v>
      </c>
      <c r="J85" s="2" t="s">
        <v>38</v>
      </c>
      <c r="K85" s="2" t="s">
        <v>1</v>
      </c>
      <c r="L85" s="42"/>
      <c r="M85" s="42"/>
      <c r="N85" s="42">
        <f>$B85</f>
        <v>82</v>
      </c>
      <c r="O85" s="8"/>
      <c r="P85" s="42"/>
      <c r="Q85" s="42"/>
      <c r="S85" s="43"/>
      <c r="T85" s="43"/>
      <c r="U85" s="43">
        <f>$D85</f>
        <v>55</v>
      </c>
      <c r="W85" s="43"/>
      <c r="X85" s="43"/>
    </row>
    <row r="86" spans="1:24" ht="12.75">
      <c r="A86" s="8">
        <v>291</v>
      </c>
      <c r="B86" s="8">
        <v>83</v>
      </c>
      <c r="C86" s="8">
        <v>24</v>
      </c>
      <c r="D86" s="8">
        <v>56</v>
      </c>
      <c r="E86" s="63">
        <v>420</v>
      </c>
      <c r="F86" s="64">
        <v>0.03605324074074074</v>
      </c>
      <c r="G86" t="s">
        <v>498</v>
      </c>
      <c r="H86" t="s">
        <v>512</v>
      </c>
      <c r="I86" s="2" t="s">
        <v>406</v>
      </c>
      <c r="J86" s="2" t="s">
        <v>45</v>
      </c>
      <c r="K86" s="2" t="s">
        <v>1</v>
      </c>
      <c r="L86" s="42"/>
      <c r="M86" s="42">
        <f>$B86</f>
        <v>83</v>
      </c>
      <c r="N86" s="42"/>
      <c r="O86" s="8"/>
      <c r="P86" s="42"/>
      <c r="Q86" s="42"/>
      <c r="S86" s="43"/>
      <c r="T86" s="43">
        <f>$D86</f>
        <v>56</v>
      </c>
      <c r="U86" s="43"/>
      <c r="W86" s="43"/>
      <c r="X86" s="43"/>
    </row>
    <row r="87" spans="1:24" ht="12.75">
      <c r="A87" s="8">
        <v>292</v>
      </c>
      <c r="B87" s="8">
        <v>84</v>
      </c>
      <c r="C87" s="8">
        <v>26</v>
      </c>
      <c r="D87" s="8">
        <v>57</v>
      </c>
      <c r="E87" s="63">
        <v>405</v>
      </c>
      <c r="F87" s="64">
        <v>0.03608796296296296</v>
      </c>
      <c r="G87" t="s">
        <v>446</v>
      </c>
      <c r="H87" t="s">
        <v>205</v>
      </c>
      <c r="I87" s="2" t="s">
        <v>403</v>
      </c>
      <c r="J87" s="2" t="s">
        <v>45</v>
      </c>
      <c r="K87" s="2" t="s">
        <v>1</v>
      </c>
      <c r="L87" s="42"/>
      <c r="M87" s="42">
        <f>$B87</f>
        <v>84</v>
      </c>
      <c r="N87" s="42"/>
      <c r="O87" s="8"/>
      <c r="P87" s="42"/>
      <c r="Q87" s="42"/>
      <c r="S87" s="43"/>
      <c r="T87" s="43">
        <f>$D87</f>
        <v>57</v>
      </c>
      <c r="U87" s="43"/>
      <c r="W87" s="43"/>
      <c r="X87" s="43"/>
    </row>
    <row r="88" spans="1:24" ht="12.75">
      <c r="A88" s="8">
        <v>294</v>
      </c>
      <c r="B88" s="8">
        <v>85</v>
      </c>
      <c r="C88" s="8">
        <v>6</v>
      </c>
      <c r="D88" s="8">
        <v>58</v>
      </c>
      <c r="E88" s="63">
        <v>943</v>
      </c>
      <c r="F88" s="64">
        <v>0.03611111111111111</v>
      </c>
      <c r="G88" t="s">
        <v>513</v>
      </c>
      <c r="H88" t="s">
        <v>244</v>
      </c>
      <c r="I88" s="2" t="s">
        <v>467</v>
      </c>
      <c r="J88" s="2" t="s">
        <v>38</v>
      </c>
      <c r="K88" s="2" t="s">
        <v>1</v>
      </c>
      <c r="L88" s="42"/>
      <c r="M88" s="42"/>
      <c r="N88" s="42">
        <f>$B88</f>
        <v>85</v>
      </c>
      <c r="O88" s="8"/>
      <c r="P88" s="42"/>
      <c r="Q88" s="42"/>
      <c r="S88" s="43"/>
      <c r="T88" s="43"/>
      <c r="U88" s="43">
        <f>$D88</f>
        <v>58</v>
      </c>
      <c r="W88" s="43"/>
      <c r="X88" s="43"/>
    </row>
    <row r="89" spans="1:24" ht="12.75">
      <c r="A89" s="8">
        <v>296</v>
      </c>
      <c r="B89" s="8">
        <v>86</v>
      </c>
      <c r="C89" s="8">
        <v>25</v>
      </c>
      <c r="D89" s="8">
        <v>59</v>
      </c>
      <c r="E89" s="63">
        <v>401</v>
      </c>
      <c r="F89" s="64">
        <v>0.03614583333333333</v>
      </c>
      <c r="G89" t="s">
        <v>514</v>
      </c>
      <c r="H89" t="s">
        <v>515</v>
      </c>
      <c r="I89" s="2" t="s">
        <v>406</v>
      </c>
      <c r="J89" s="2" t="s">
        <v>45</v>
      </c>
      <c r="K89" s="2" t="s">
        <v>1</v>
      </c>
      <c r="L89" s="42"/>
      <c r="M89" s="42">
        <f>$B89</f>
        <v>86</v>
      </c>
      <c r="N89" s="42"/>
      <c r="O89" s="8"/>
      <c r="P89" s="42"/>
      <c r="Q89" s="42"/>
      <c r="S89" s="43"/>
      <c r="T89" s="43">
        <f>$D89</f>
        <v>59</v>
      </c>
      <c r="U89" s="43"/>
      <c r="W89" s="43"/>
      <c r="X89" s="43"/>
    </row>
    <row r="90" spans="1:24" ht="12.75">
      <c r="A90" s="8">
        <v>298</v>
      </c>
      <c r="B90" s="8">
        <v>87</v>
      </c>
      <c r="C90" s="8">
        <v>7</v>
      </c>
      <c r="D90" s="8">
        <v>60</v>
      </c>
      <c r="E90" s="63">
        <v>1671</v>
      </c>
      <c r="F90" s="64">
        <v>0.036342592592592586</v>
      </c>
      <c r="G90" t="s">
        <v>516</v>
      </c>
      <c r="H90" t="s">
        <v>517</v>
      </c>
      <c r="I90" s="2" t="s">
        <v>467</v>
      </c>
      <c r="J90" s="2" t="s">
        <v>33</v>
      </c>
      <c r="K90" s="2" t="s">
        <v>1</v>
      </c>
      <c r="L90" s="42"/>
      <c r="M90" s="42"/>
      <c r="N90" s="42"/>
      <c r="O90" s="8"/>
      <c r="P90" s="42"/>
      <c r="Q90" s="42">
        <f>$B90</f>
        <v>87</v>
      </c>
      <c r="S90" s="43"/>
      <c r="T90" s="43"/>
      <c r="U90" s="43"/>
      <c r="W90" s="43"/>
      <c r="X90" s="43">
        <f>$D90</f>
        <v>60</v>
      </c>
    </row>
    <row r="91" spans="1:24" ht="12.75">
      <c r="A91" s="8">
        <v>302</v>
      </c>
      <c r="B91" s="8">
        <v>88</v>
      </c>
      <c r="C91" s="8"/>
      <c r="D91" s="8"/>
      <c r="E91" s="63">
        <v>421</v>
      </c>
      <c r="F91" s="64">
        <v>0.03652777777777778</v>
      </c>
      <c r="G91" t="s">
        <v>518</v>
      </c>
      <c r="H91" t="s">
        <v>519</v>
      </c>
      <c r="I91" s="2" t="s">
        <v>69</v>
      </c>
      <c r="J91" s="2" t="s">
        <v>45</v>
      </c>
      <c r="K91" s="2" t="s">
        <v>1</v>
      </c>
      <c r="L91" s="42"/>
      <c r="M91" s="42">
        <f>$B91</f>
        <v>88</v>
      </c>
      <c r="N91" s="42"/>
      <c r="O91" s="8"/>
      <c r="P91" s="42"/>
      <c r="Q91" s="42"/>
      <c r="S91" s="43"/>
      <c r="T91" s="43"/>
      <c r="U91" s="43"/>
      <c r="W91" s="43"/>
      <c r="X91" s="43"/>
    </row>
    <row r="92" spans="1:24" ht="12.75">
      <c r="A92" s="8">
        <v>303</v>
      </c>
      <c r="B92" s="8">
        <v>89</v>
      </c>
      <c r="C92" s="8">
        <v>27</v>
      </c>
      <c r="D92" s="8">
        <v>61</v>
      </c>
      <c r="E92" s="63">
        <v>1511</v>
      </c>
      <c r="F92" s="64">
        <v>0.036550925925925924</v>
      </c>
      <c r="G92" t="s">
        <v>520</v>
      </c>
      <c r="H92" t="s">
        <v>521</v>
      </c>
      <c r="I92" s="2" t="s">
        <v>403</v>
      </c>
      <c r="J92" s="2" t="s">
        <v>2</v>
      </c>
      <c r="K92" s="2" t="s">
        <v>1</v>
      </c>
      <c r="L92" s="42"/>
      <c r="M92" s="42"/>
      <c r="N92" s="42"/>
      <c r="O92" s="8"/>
      <c r="P92" s="42">
        <f>$B92</f>
        <v>89</v>
      </c>
      <c r="Q92" s="42"/>
      <c r="S92" s="43"/>
      <c r="T92" s="43"/>
      <c r="U92" s="43"/>
      <c r="W92" s="43">
        <f>$D92</f>
        <v>61</v>
      </c>
      <c r="X92" s="43"/>
    </row>
    <row r="93" spans="1:24" ht="12.75">
      <c r="A93" s="8">
        <v>304</v>
      </c>
      <c r="B93" s="8">
        <v>90</v>
      </c>
      <c r="C93" s="8"/>
      <c r="D93" s="8"/>
      <c r="E93" s="63">
        <v>435</v>
      </c>
      <c r="F93" s="64">
        <v>0.03660879629629629</v>
      </c>
      <c r="G93" t="s">
        <v>522</v>
      </c>
      <c r="H93" t="s">
        <v>523</v>
      </c>
      <c r="I93" s="2" t="s">
        <v>69</v>
      </c>
      <c r="J93" s="2" t="s">
        <v>45</v>
      </c>
      <c r="K93" s="2" t="s">
        <v>1</v>
      </c>
      <c r="L93" s="42"/>
      <c r="M93" s="42">
        <f>$B93</f>
        <v>90</v>
      </c>
      <c r="N93" s="42"/>
      <c r="O93" s="8"/>
      <c r="P93" s="42"/>
      <c r="Q93" s="42"/>
      <c r="S93" s="43"/>
      <c r="T93" s="43"/>
      <c r="U93" s="43"/>
      <c r="W93" s="43"/>
      <c r="X93" s="43"/>
    </row>
    <row r="94" spans="1:24" ht="12.75">
      <c r="A94" s="8">
        <v>305</v>
      </c>
      <c r="B94" s="8">
        <v>91</v>
      </c>
      <c r="C94" s="8">
        <v>28</v>
      </c>
      <c r="D94" s="8">
        <v>62</v>
      </c>
      <c r="E94" s="63">
        <v>50</v>
      </c>
      <c r="F94" s="64">
        <v>0.036620370370370366</v>
      </c>
      <c r="G94" t="s">
        <v>399</v>
      </c>
      <c r="H94" t="s">
        <v>524</v>
      </c>
      <c r="I94" s="2" t="s">
        <v>403</v>
      </c>
      <c r="J94" s="2" t="s">
        <v>26</v>
      </c>
      <c r="K94" s="2" t="s">
        <v>1</v>
      </c>
      <c r="L94" s="42">
        <f>$B94</f>
        <v>91</v>
      </c>
      <c r="M94" s="42"/>
      <c r="N94" s="42"/>
      <c r="O94" s="8"/>
      <c r="P94" s="42"/>
      <c r="Q94" s="42"/>
      <c r="S94" s="43">
        <f>$D94</f>
        <v>62</v>
      </c>
      <c r="T94" s="43"/>
      <c r="U94" s="43"/>
      <c r="W94" s="43"/>
      <c r="X94" s="43"/>
    </row>
    <row r="95" spans="1:24" ht="12.75">
      <c r="A95" s="8">
        <v>308</v>
      </c>
      <c r="B95" s="8">
        <v>92</v>
      </c>
      <c r="C95" s="8"/>
      <c r="D95" s="8"/>
      <c r="E95" s="63">
        <v>81</v>
      </c>
      <c r="F95" s="64">
        <v>0.036875</v>
      </c>
      <c r="G95" t="s">
        <v>525</v>
      </c>
      <c r="H95" t="s">
        <v>526</v>
      </c>
      <c r="I95" s="2" t="s">
        <v>69</v>
      </c>
      <c r="J95" s="2" t="s">
        <v>26</v>
      </c>
      <c r="K95" s="2" t="s">
        <v>1</v>
      </c>
      <c r="L95" s="42">
        <f>$B95</f>
        <v>92</v>
      </c>
      <c r="M95" s="42"/>
      <c r="N95" s="42"/>
      <c r="O95" s="8"/>
      <c r="P95" s="42"/>
      <c r="Q95" s="42"/>
      <c r="S95" s="65"/>
      <c r="T95" s="43"/>
      <c r="U95" s="43"/>
      <c r="W95" s="43"/>
      <c r="X95" s="43"/>
    </row>
    <row r="96" spans="1:24" ht="12.75">
      <c r="A96" s="8">
        <v>309</v>
      </c>
      <c r="B96" s="8">
        <v>93</v>
      </c>
      <c r="C96" s="8"/>
      <c r="D96" s="8"/>
      <c r="E96" s="63">
        <v>1466</v>
      </c>
      <c r="F96" s="64">
        <v>0.03701388888888889</v>
      </c>
      <c r="G96" t="s">
        <v>527</v>
      </c>
      <c r="H96" t="s">
        <v>528</v>
      </c>
      <c r="I96" s="2" t="s">
        <v>69</v>
      </c>
      <c r="J96" s="2" t="s">
        <v>2</v>
      </c>
      <c r="K96" s="2" t="s">
        <v>1</v>
      </c>
      <c r="L96" s="43"/>
      <c r="M96" s="42"/>
      <c r="N96" s="42"/>
      <c r="O96" s="8"/>
      <c r="P96" s="42">
        <f>$B96</f>
        <v>93</v>
      </c>
      <c r="Q96" s="42"/>
      <c r="S96" s="65"/>
      <c r="T96" s="43"/>
      <c r="U96" s="43"/>
      <c r="W96" s="43"/>
      <c r="X96" s="43"/>
    </row>
    <row r="97" spans="1:24" ht="12.75">
      <c r="A97" s="8">
        <v>311</v>
      </c>
      <c r="B97" s="8">
        <v>94</v>
      </c>
      <c r="C97" s="8"/>
      <c r="D97" s="8"/>
      <c r="E97" s="63">
        <v>1056</v>
      </c>
      <c r="F97" s="64">
        <v>0.03706018518518519</v>
      </c>
      <c r="G97" t="s">
        <v>529</v>
      </c>
      <c r="H97" t="s">
        <v>530</v>
      </c>
      <c r="I97" s="2" t="s">
        <v>69</v>
      </c>
      <c r="J97" s="2" t="s">
        <v>38</v>
      </c>
      <c r="K97" s="2" t="s">
        <v>1</v>
      </c>
      <c r="L97" s="43"/>
      <c r="M97" s="42"/>
      <c r="N97" s="42">
        <f>$B97</f>
        <v>94</v>
      </c>
      <c r="O97" s="8"/>
      <c r="P97" s="43"/>
      <c r="Q97" s="42"/>
      <c r="S97" s="65"/>
      <c r="T97" s="43"/>
      <c r="U97" s="43"/>
      <c r="W97" s="43"/>
      <c r="X97" s="43"/>
    </row>
    <row r="98" spans="1:24" ht="12.75">
      <c r="A98" s="8">
        <v>312</v>
      </c>
      <c r="B98" s="8">
        <v>95</v>
      </c>
      <c r="C98" s="8"/>
      <c r="D98" s="8"/>
      <c r="E98" s="63">
        <v>71</v>
      </c>
      <c r="F98" s="64">
        <v>0.03706018518518519</v>
      </c>
      <c r="G98" t="s">
        <v>510</v>
      </c>
      <c r="H98" t="s">
        <v>531</v>
      </c>
      <c r="I98" s="2" t="s">
        <v>69</v>
      </c>
      <c r="J98" s="2" t="s">
        <v>26</v>
      </c>
      <c r="K98" s="2" t="s">
        <v>1</v>
      </c>
      <c r="L98" s="43">
        <f>$B98</f>
        <v>95</v>
      </c>
      <c r="M98" s="42"/>
      <c r="N98" s="43"/>
      <c r="O98" s="8"/>
      <c r="P98" s="43"/>
      <c r="Q98" s="42"/>
      <c r="S98" s="65"/>
      <c r="T98" s="43"/>
      <c r="U98" s="43"/>
      <c r="W98" s="43"/>
      <c r="X98" s="43"/>
    </row>
    <row r="99" spans="1:24" ht="12.75">
      <c r="A99" s="8">
        <v>314</v>
      </c>
      <c r="B99" s="8">
        <v>96</v>
      </c>
      <c r="C99" s="8"/>
      <c r="D99" s="8"/>
      <c r="E99" s="63">
        <v>418</v>
      </c>
      <c r="F99" s="64">
        <v>0.03719907407407407</v>
      </c>
      <c r="G99" t="s">
        <v>442</v>
      </c>
      <c r="H99" t="s">
        <v>358</v>
      </c>
      <c r="I99" s="2" t="s">
        <v>69</v>
      </c>
      <c r="J99" s="2" t="s">
        <v>45</v>
      </c>
      <c r="K99" s="2" t="s">
        <v>1</v>
      </c>
      <c r="L99" s="43"/>
      <c r="M99" s="42">
        <f>$B99</f>
        <v>96</v>
      </c>
      <c r="N99" s="43"/>
      <c r="O99" s="8"/>
      <c r="P99" s="43"/>
      <c r="Q99" s="42"/>
      <c r="S99" s="65"/>
      <c r="T99" s="43"/>
      <c r="U99" s="43"/>
      <c r="W99" s="43"/>
      <c r="X99" s="43"/>
    </row>
    <row r="100" spans="1:24" ht="12.75">
      <c r="A100" s="8">
        <v>316</v>
      </c>
      <c r="B100" s="8">
        <v>97</v>
      </c>
      <c r="C100" s="8"/>
      <c r="D100" s="8"/>
      <c r="E100" s="63">
        <v>1589</v>
      </c>
      <c r="F100" s="64">
        <v>0.037280092592592594</v>
      </c>
      <c r="G100" t="s">
        <v>532</v>
      </c>
      <c r="H100" t="s">
        <v>533</v>
      </c>
      <c r="I100" s="2" t="s">
        <v>69</v>
      </c>
      <c r="J100" s="2" t="s">
        <v>33</v>
      </c>
      <c r="K100" s="2" t="s">
        <v>1</v>
      </c>
      <c r="L100" s="43"/>
      <c r="M100" s="43"/>
      <c r="N100" s="43"/>
      <c r="O100" s="8"/>
      <c r="P100" s="43"/>
      <c r="Q100" s="42">
        <f>$B100</f>
        <v>97</v>
      </c>
      <c r="S100" s="65"/>
      <c r="T100" s="43"/>
      <c r="U100" s="43"/>
      <c r="W100" s="43"/>
      <c r="X100" s="43"/>
    </row>
    <row r="101" spans="1:24" ht="12.75">
      <c r="A101" s="8">
        <v>318</v>
      </c>
      <c r="B101" s="8">
        <v>98</v>
      </c>
      <c r="C101" s="8">
        <v>8</v>
      </c>
      <c r="D101" s="8">
        <v>63</v>
      </c>
      <c r="E101" s="63">
        <v>3</v>
      </c>
      <c r="F101" s="64">
        <v>0.037453703703703704</v>
      </c>
      <c r="G101" t="s">
        <v>520</v>
      </c>
      <c r="H101" t="s">
        <v>534</v>
      </c>
      <c r="I101" s="2" t="s">
        <v>467</v>
      </c>
      <c r="J101" s="2" t="s">
        <v>26</v>
      </c>
      <c r="K101" s="2" t="s">
        <v>1</v>
      </c>
      <c r="L101" s="43">
        <f>$B101</f>
        <v>98</v>
      </c>
      <c r="M101" s="43"/>
      <c r="N101" s="43"/>
      <c r="O101" s="8"/>
      <c r="P101" s="43"/>
      <c r="Q101" s="43"/>
      <c r="S101" s="65">
        <f>$D101</f>
        <v>63</v>
      </c>
      <c r="T101" s="43"/>
      <c r="U101" s="43"/>
      <c r="W101" s="43"/>
      <c r="X101" s="43"/>
    </row>
    <row r="102" spans="1:24" ht="12.75">
      <c r="A102" s="8">
        <v>319</v>
      </c>
      <c r="B102" s="8">
        <v>99</v>
      </c>
      <c r="C102" s="8"/>
      <c r="D102" s="8"/>
      <c r="E102" s="63">
        <v>80</v>
      </c>
      <c r="F102" s="64">
        <v>0.037523148148148146</v>
      </c>
      <c r="G102" t="s">
        <v>535</v>
      </c>
      <c r="H102" t="s">
        <v>536</v>
      </c>
      <c r="I102" s="2" t="s">
        <v>69</v>
      </c>
      <c r="J102" s="2" t="s">
        <v>26</v>
      </c>
      <c r="K102" s="2" t="s">
        <v>1</v>
      </c>
      <c r="L102" s="43">
        <f>$B102</f>
        <v>99</v>
      </c>
      <c r="M102" s="43"/>
      <c r="N102" s="43"/>
      <c r="O102" s="8"/>
      <c r="P102" s="43"/>
      <c r="Q102" s="43"/>
      <c r="S102" s="65"/>
      <c r="T102" s="43"/>
      <c r="U102" s="43"/>
      <c r="W102" s="43"/>
      <c r="X102" s="43"/>
    </row>
    <row r="103" spans="1:24" ht="12.75">
      <c r="A103" s="8">
        <v>322</v>
      </c>
      <c r="B103" s="8">
        <v>100</v>
      </c>
      <c r="C103" s="8"/>
      <c r="D103" s="8"/>
      <c r="E103" s="63">
        <v>63</v>
      </c>
      <c r="F103" s="64">
        <v>0.03763888888888889</v>
      </c>
      <c r="G103" t="s">
        <v>538</v>
      </c>
      <c r="H103" t="s">
        <v>473</v>
      </c>
      <c r="I103" s="2" t="s">
        <v>69</v>
      </c>
      <c r="J103" s="2" t="s">
        <v>26</v>
      </c>
      <c r="K103" s="2" t="s">
        <v>1</v>
      </c>
      <c r="L103" s="43">
        <f>$B104</f>
        <v>101</v>
      </c>
      <c r="M103" s="43"/>
      <c r="N103" s="43"/>
      <c r="O103" s="8"/>
      <c r="P103" s="43"/>
      <c r="Q103" s="43"/>
      <c r="S103" s="65"/>
      <c r="T103" s="43"/>
      <c r="U103" s="43"/>
      <c r="W103" s="43"/>
      <c r="X103" s="43"/>
    </row>
    <row r="104" spans="1:24" ht="12.75">
      <c r="A104" s="8">
        <v>325</v>
      </c>
      <c r="B104" s="8">
        <v>101</v>
      </c>
      <c r="C104" s="8"/>
      <c r="D104" s="8"/>
      <c r="E104" s="63">
        <v>1518</v>
      </c>
      <c r="F104" s="64">
        <v>0.03810185185185185</v>
      </c>
      <c r="G104" t="s">
        <v>588</v>
      </c>
      <c r="H104" t="s">
        <v>623</v>
      </c>
      <c r="I104" s="2" t="s">
        <v>69</v>
      </c>
      <c r="J104" s="2" t="s">
        <v>2</v>
      </c>
      <c r="K104" s="2" t="s">
        <v>1</v>
      </c>
      <c r="L104" s="43"/>
      <c r="M104" s="43"/>
      <c r="N104" s="43"/>
      <c r="O104" s="8"/>
      <c r="P104" s="43">
        <f>$B103</f>
        <v>100</v>
      </c>
      <c r="Q104" s="43"/>
      <c r="S104" s="65"/>
      <c r="T104" s="43"/>
      <c r="U104" s="43"/>
      <c r="W104" s="43"/>
      <c r="X104" s="43"/>
    </row>
    <row r="105" spans="1:24" ht="12.75">
      <c r="A105" s="8">
        <v>327</v>
      </c>
      <c r="B105" s="8">
        <v>102</v>
      </c>
      <c r="C105" s="8">
        <v>29</v>
      </c>
      <c r="D105" s="8">
        <v>64</v>
      </c>
      <c r="E105" s="63">
        <v>84</v>
      </c>
      <c r="F105" s="64">
        <v>0.03828703703703704</v>
      </c>
      <c r="G105" t="s">
        <v>539</v>
      </c>
      <c r="H105" t="s">
        <v>540</v>
      </c>
      <c r="I105" s="2" t="s">
        <v>403</v>
      </c>
      <c r="J105" s="2" t="s">
        <v>26</v>
      </c>
      <c r="K105" s="2" t="s">
        <v>1</v>
      </c>
      <c r="L105" s="43">
        <f>$B105</f>
        <v>102</v>
      </c>
      <c r="M105" s="43"/>
      <c r="N105" s="43"/>
      <c r="O105" s="8"/>
      <c r="P105" s="43"/>
      <c r="Q105" s="43"/>
      <c r="S105" s="65">
        <f>$D105</f>
        <v>64</v>
      </c>
      <c r="T105" s="43"/>
      <c r="U105" s="43"/>
      <c r="W105" s="43"/>
      <c r="X105" s="43"/>
    </row>
    <row r="106" spans="1:24" ht="12.75">
      <c r="A106" s="8">
        <v>328</v>
      </c>
      <c r="B106" s="8">
        <v>103</v>
      </c>
      <c r="C106" s="8">
        <v>26</v>
      </c>
      <c r="D106" s="8">
        <v>65</v>
      </c>
      <c r="E106" s="63">
        <v>1135</v>
      </c>
      <c r="F106" s="64">
        <v>0.038356481481481484</v>
      </c>
      <c r="G106" t="s">
        <v>541</v>
      </c>
      <c r="H106" t="s">
        <v>542</v>
      </c>
      <c r="I106" s="2" t="s">
        <v>406</v>
      </c>
      <c r="J106" s="2" t="s">
        <v>46</v>
      </c>
      <c r="K106" s="2" t="s">
        <v>1</v>
      </c>
      <c r="L106" s="43"/>
      <c r="M106" s="43"/>
      <c r="N106" s="43"/>
      <c r="O106" s="8"/>
      <c r="P106" s="43"/>
      <c r="Q106" s="43"/>
      <c r="S106" s="65"/>
      <c r="T106" s="43"/>
      <c r="U106" s="43"/>
      <c r="W106" s="43"/>
      <c r="X106" s="43"/>
    </row>
    <row r="107" spans="1:24" ht="12.75">
      <c r="A107" s="8">
        <v>330</v>
      </c>
      <c r="B107" s="8">
        <v>104</v>
      </c>
      <c r="C107" s="8">
        <v>30</v>
      </c>
      <c r="D107" s="8">
        <v>66</v>
      </c>
      <c r="E107" s="63">
        <v>1527</v>
      </c>
      <c r="F107" s="64">
        <v>0.03855324074074074</v>
      </c>
      <c r="G107" t="s">
        <v>543</v>
      </c>
      <c r="H107" t="s">
        <v>340</v>
      </c>
      <c r="I107" s="2" t="s">
        <v>403</v>
      </c>
      <c r="J107" s="2" t="s">
        <v>2</v>
      </c>
      <c r="K107" s="2" t="s">
        <v>1</v>
      </c>
      <c r="L107" s="43"/>
      <c r="M107" s="43"/>
      <c r="N107" s="43"/>
      <c r="O107" s="8"/>
      <c r="P107" s="43">
        <f>$B107</f>
        <v>104</v>
      </c>
      <c r="Q107" s="43"/>
      <c r="S107" s="65"/>
      <c r="T107" s="43"/>
      <c r="U107" s="43"/>
      <c r="W107" s="43">
        <f>$D107</f>
        <v>66</v>
      </c>
      <c r="X107" s="43"/>
    </row>
    <row r="108" spans="1:24" ht="12.75">
      <c r="A108" s="8">
        <v>331</v>
      </c>
      <c r="B108" s="8">
        <v>105</v>
      </c>
      <c r="C108" s="8"/>
      <c r="D108" s="8"/>
      <c r="E108" s="63">
        <v>1103</v>
      </c>
      <c r="F108" s="64">
        <v>0.038564814814814816</v>
      </c>
      <c r="G108" t="s">
        <v>544</v>
      </c>
      <c r="H108" t="s">
        <v>246</v>
      </c>
      <c r="I108" s="2" t="s">
        <v>69</v>
      </c>
      <c r="J108" s="2" t="s">
        <v>46</v>
      </c>
      <c r="K108" s="2" t="s">
        <v>1</v>
      </c>
      <c r="L108" s="43"/>
      <c r="M108" s="43"/>
      <c r="N108" s="43"/>
      <c r="O108" s="8"/>
      <c r="P108" s="43"/>
      <c r="Q108" s="43"/>
      <c r="S108" s="65"/>
      <c r="T108" s="43"/>
      <c r="U108" s="43"/>
      <c r="W108" s="43"/>
      <c r="X108" s="43"/>
    </row>
    <row r="109" spans="1:24" ht="12.75">
      <c r="A109" s="8">
        <v>333</v>
      </c>
      <c r="B109" s="8">
        <v>106</v>
      </c>
      <c r="C109" s="8">
        <v>31</v>
      </c>
      <c r="D109" s="8">
        <v>67</v>
      </c>
      <c r="E109" s="63">
        <v>78</v>
      </c>
      <c r="F109" s="64">
        <v>0.03864583333333334</v>
      </c>
      <c r="G109" t="s">
        <v>545</v>
      </c>
      <c r="H109" t="s">
        <v>355</v>
      </c>
      <c r="I109" s="2" t="s">
        <v>403</v>
      </c>
      <c r="J109" s="2" t="s">
        <v>26</v>
      </c>
      <c r="K109" s="2" t="s">
        <v>1</v>
      </c>
      <c r="L109" s="43">
        <f>$B109</f>
        <v>106</v>
      </c>
      <c r="M109" s="43"/>
      <c r="N109" s="43"/>
      <c r="O109" s="8"/>
      <c r="P109" s="43"/>
      <c r="Q109" s="43"/>
      <c r="S109" s="65">
        <f>$D109</f>
        <v>67</v>
      </c>
      <c r="T109" s="43"/>
      <c r="U109" s="43"/>
      <c r="W109" s="43"/>
      <c r="X109" s="43"/>
    </row>
    <row r="110" spans="1:24" ht="12.75">
      <c r="A110" s="8">
        <v>334</v>
      </c>
      <c r="B110" s="8">
        <v>107</v>
      </c>
      <c r="C110" s="8">
        <v>27</v>
      </c>
      <c r="D110" s="8">
        <v>68</v>
      </c>
      <c r="E110" s="63">
        <v>1500</v>
      </c>
      <c r="F110" s="64">
        <v>0.038668981481481485</v>
      </c>
      <c r="G110" t="s">
        <v>418</v>
      </c>
      <c r="H110" t="s">
        <v>546</v>
      </c>
      <c r="I110" s="2" t="s">
        <v>406</v>
      </c>
      <c r="J110" s="2" t="s">
        <v>2</v>
      </c>
      <c r="K110" s="2" t="s">
        <v>1</v>
      </c>
      <c r="L110" s="43"/>
      <c r="M110" s="43"/>
      <c r="N110" s="43"/>
      <c r="O110" s="8"/>
      <c r="P110" s="43">
        <f>$B110</f>
        <v>107</v>
      </c>
      <c r="Q110" s="43"/>
      <c r="S110" s="65"/>
      <c r="T110" s="43"/>
      <c r="U110" s="43"/>
      <c r="W110" s="43">
        <f>$D110</f>
        <v>68</v>
      </c>
      <c r="X110" s="43"/>
    </row>
    <row r="111" spans="1:24" ht="12.75">
      <c r="A111" s="8">
        <v>336</v>
      </c>
      <c r="B111" s="8">
        <v>108</v>
      </c>
      <c r="C111" s="8">
        <v>32</v>
      </c>
      <c r="D111" s="8">
        <v>69</v>
      </c>
      <c r="E111" s="63">
        <v>411</v>
      </c>
      <c r="F111" s="64">
        <v>0.038877314814814816</v>
      </c>
      <c r="G111" t="s">
        <v>446</v>
      </c>
      <c r="H111" t="s">
        <v>537</v>
      </c>
      <c r="I111" s="2" t="s">
        <v>403</v>
      </c>
      <c r="J111" s="2" t="s">
        <v>45</v>
      </c>
      <c r="K111" s="2" t="s">
        <v>1</v>
      </c>
      <c r="L111" s="43"/>
      <c r="M111" s="43">
        <f>$B111</f>
        <v>108</v>
      </c>
      <c r="N111" s="43"/>
      <c r="O111" s="8"/>
      <c r="P111" s="43"/>
      <c r="Q111" s="43"/>
      <c r="S111" s="65"/>
      <c r="T111" s="43">
        <f>$D111</f>
        <v>69</v>
      </c>
      <c r="U111" s="43"/>
      <c r="W111" s="43"/>
      <c r="X111" s="43"/>
    </row>
    <row r="112" spans="1:24" ht="12.75">
      <c r="A112" s="8">
        <v>337</v>
      </c>
      <c r="B112" s="8">
        <v>109</v>
      </c>
      <c r="C112" s="8">
        <v>33</v>
      </c>
      <c r="D112" s="8">
        <v>70</v>
      </c>
      <c r="E112" s="63">
        <v>409</v>
      </c>
      <c r="F112" s="64">
        <v>0.03890046296296296</v>
      </c>
      <c r="G112" t="s">
        <v>547</v>
      </c>
      <c r="H112" t="s">
        <v>548</v>
      </c>
      <c r="I112" s="2" t="s">
        <v>403</v>
      </c>
      <c r="J112" s="2" t="s">
        <v>45</v>
      </c>
      <c r="K112" s="2" t="s">
        <v>1</v>
      </c>
      <c r="L112" s="43"/>
      <c r="M112" s="43">
        <f>$B112</f>
        <v>109</v>
      </c>
      <c r="N112" s="43"/>
      <c r="O112" s="8"/>
      <c r="P112" s="43"/>
      <c r="Q112" s="43"/>
      <c r="S112" s="65"/>
      <c r="T112" s="65">
        <f>$D112</f>
        <v>70</v>
      </c>
      <c r="U112" s="43"/>
      <c r="W112" s="43"/>
      <c r="X112" s="43"/>
    </row>
    <row r="113" spans="1:24" ht="12.75">
      <c r="A113" s="8">
        <v>338</v>
      </c>
      <c r="B113" s="8">
        <v>110</v>
      </c>
      <c r="C113" s="8">
        <v>9</v>
      </c>
      <c r="D113" s="8">
        <v>71</v>
      </c>
      <c r="E113" s="63">
        <v>57</v>
      </c>
      <c r="F113" s="64">
        <v>0.03892361111111111</v>
      </c>
      <c r="G113" t="s">
        <v>549</v>
      </c>
      <c r="H113" t="s">
        <v>550</v>
      </c>
      <c r="I113" s="2" t="s">
        <v>467</v>
      </c>
      <c r="J113" s="2" t="s">
        <v>26</v>
      </c>
      <c r="K113" s="2" t="s">
        <v>1</v>
      </c>
      <c r="L113" s="43">
        <f>$B113</f>
        <v>110</v>
      </c>
      <c r="M113" s="43"/>
      <c r="N113" s="43"/>
      <c r="O113" s="8"/>
      <c r="P113" s="43"/>
      <c r="Q113" s="43"/>
      <c r="S113" s="65">
        <f>$D113</f>
        <v>71</v>
      </c>
      <c r="T113" s="65"/>
      <c r="U113" s="43"/>
      <c r="W113" s="43"/>
      <c r="X113" s="43"/>
    </row>
    <row r="114" spans="1:24" ht="12.75">
      <c r="A114" s="8">
        <v>339</v>
      </c>
      <c r="B114" s="8">
        <v>111</v>
      </c>
      <c r="C114" s="8">
        <v>34</v>
      </c>
      <c r="D114" s="8">
        <v>72</v>
      </c>
      <c r="E114" s="63">
        <v>59</v>
      </c>
      <c r="F114" s="64">
        <v>0.03902777777777778</v>
      </c>
      <c r="G114" t="s">
        <v>551</v>
      </c>
      <c r="H114" t="s">
        <v>68</v>
      </c>
      <c r="I114" s="2" t="s">
        <v>403</v>
      </c>
      <c r="J114" s="2" t="s">
        <v>26</v>
      </c>
      <c r="K114" s="2" t="s">
        <v>1</v>
      </c>
      <c r="L114" s="43">
        <f>$B114</f>
        <v>111</v>
      </c>
      <c r="M114" s="43"/>
      <c r="N114" s="43"/>
      <c r="O114" s="8"/>
      <c r="P114" s="43"/>
      <c r="Q114" s="43"/>
      <c r="S114" s="45">
        <f>$D114</f>
        <v>72</v>
      </c>
      <c r="T114" s="65"/>
      <c r="U114" s="43"/>
      <c r="W114" s="43"/>
      <c r="X114" s="43"/>
    </row>
    <row r="115" spans="1:24" ht="12.75">
      <c r="A115" s="8">
        <v>340</v>
      </c>
      <c r="B115" s="8">
        <v>112</v>
      </c>
      <c r="C115" s="8"/>
      <c r="D115" s="8"/>
      <c r="E115" s="63">
        <v>1529</v>
      </c>
      <c r="F115" s="64">
        <v>0.03922453703703704</v>
      </c>
      <c r="G115" t="s">
        <v>552</v>
      </c>
      <c r="H115" t="s">
        <v>553</v>
      </c>
      <c r="I115" s="2" t="s">
        <v>69</v>
      </c>
      <c r="J115" s="2" t="s">
        <v>2</v>
      </c>
      <c r="K115" s="2" t="s">
        <v>1</v>
      </c>
      <c r="L115" s="8"/>
      <c r="M115" s="43"/>
      <c r="N115" s="43"/>
      <c r="O115" s="8"/>
      <c r="P115" s="43">
        <f>$B115</f>
        <v>112</v>
      </c>
      <c r="Q115" s="43"/>
      <c r="S115" s="45"/>
      <c r="T115" s="65"/>
      <c r="U115" s="43"/>
      <c r="W115" s="43"/>
      <c r="X115" s="43"/>
    </row>
    <row r="116" spans="1:24" ht="12.75">
      <c r="A116" s="8">
        <v>342</v>
      </c>
      <c r="B116" s="8">
        <v>113</v>
      </c>
      <c r="C116" s="8">
        <v>35</v>
      </c>
      <c r="D116" s="8">
        <v>73</v>
      </c>
      <c r="E116" s="63">
        <v>406</v>
      </c>
      <c r="F116" s="64">
        <v>0.039386574074074074</v>
      </c>
      <c r="G116" t="s">
        <v>491</v>
      </c>
      <c r="H116" t="s">
        <v>554</v>
      </c>
      <c r="I116" s="2" t="s">
        <v>403</v>
      </c>
      <c r="J116" s="2" t="s">
        <v>45</v>
      </c>
      <c r="K116" s="2" t="s">
        <v>1</v>
      </c>
      <c r="L116" s="8"/>
      <c r="M116" s="43">
        <f>$B116</f>
        <v>113</v>
      </c>
      <c r="N116" s="43"/>
      <c r="O116" s="8"/>
      <c r="P116" s="43"/>
      <c r="Q116" s="43"/>
      <c r="S116" s="45"/>
      <c r="T116" s="65">
        <f>$D116</f>
        <v>73</v>
      </c>
      <c r="U116" s="43"/>
      <c r="W116" s="43"/>
      <c r="X116" s="43"/>
    </row>
    <row r="117" spans="1:24" ht="12.75">
      <c r="A117" s="8">
        <v>343</v>
      </c>
      <c r="B117" s="8">
        <v>114</v>
      </c>
      <c r="C117" s="8">
        <v>36</v>
      </c>
      <c r="D117" s="8">
        <v>74</v>
      </c>
      <c r="E117" s="63">
        <v>990</v>
      </c>
      <c r="F117" s="64">
        <v>0.039467592592592596</v>
      </c>
      <c r="G117" t="s">
        <v>468</v>
      </c>
      <c r="H117" t="s">
        <v>79</v>
      </c>
      <c r="I117" s="2" t="s">
        <v>403</v>
      </c>
      <c r="J117" s="2" t="s">
        <v>38</v>
      </c>
      <c r="K117" s="2" t="s">
        <v>1</v>
      </c>
      <c r="L117" s="8"/>
      <c r="M117" s="43"/>
      <c r="N117" s="43">
        <f>$B117</f>
        <v>114</v>
      </c>
      <c r="O117" s="8"/>
      <c r="P117" s="43"/>
      <c r="Q117" s="43"/>
      <c r="S117" s="45"/>
      <c r="T117" s="65"/>
      <c r="U117" s="43">
        <f>$D117</f>
        <v>74</v>
      </c>
      <c r="W117" s="43"/>
      <c r="X117" s="43"/>
    </row>
    <row r="118" spans="1:24" ht="12.75">
      <c r="A118" s="8">
        <v>345</v>
      </c>
      <c r="B118" s="8">
        <v>115</v>
      </c>
      <c r="C118" s="8">
        <v>37</v>
      </c>
      <c r="D118" s="8">
        <v>75</v>
      </c>
      <c r="E118" s="63">
        <v>76</v>
      </c>
      <c r="F118" s="64">
        <v>0.04</v>
      </c>
      <c r="G118" t="s">
        <v>491</v>
      </c>
      <c r="H118" t="s">
        <v>555</v>
      </c>
      <c r="I118" s="2" t="s">
        <v>403</v>
      </c>
      <c r="J118" s="2" t="s">
        <v>26</v>
      </c>
      <c r="K118" s="2" t="s">
        <v>1</v>
      </c>
      <c r="L118" s="8"/>
      <c r="M118" s="43"/>
      <c r="N118" s="43"/>
      <c r="O118" s="8"/>
      <c r="P118" s="43"/>
      <c r="Q118" s="43"/>
      <c r="S118" s="45">
        <f>$D118</f>
        <v>75</v>
      </c>
      <c r="T118" s="65"/>
      <c r="U118" s="65"/>
      <c r="W118" s="43"/>
      <c r="X118" s="43"/>
    </row>
    <row r="119" spans="1:24" ht="12.75">
      <c r="A119" s="8">
        <v>346</v>
      </c>
      <c r="B119" s="8">
        <v>116</v>
      </c>
      <c r="C119" s="8">
        <v>38</v>
      </c>
      <c r="D119" s="8">
        <v>76</v>
      </c>
      <c r="E119" s="63">
        <v>1588</v>
      </c>
      <c r="F119" s="64">
        <v>0.040046296296296295</v>
      </c>
      <c r="G119" t="s">
        <v>465</v>
      </c>
      <c r="H119" t="s">
        <v>556</v>
      </c>
      <c r="I119" s="2" t="s">
        <v>403</v>
      </c>
      <c r="J119" s="2" t="s">
        <v>33</v>
      </c>
      <c r="K119" s="2" t="s">
        <v>1</v>
      </c>
      <c r="L119" s="8"/>
      <c r="M119" s="43"/>
      <c r="N119" s="43"/>
      <c r="O119" s="8"/>
      <c r="P119" s="43"/>
      <c r="Q119" s="43">
        <f>$B119</f>
        <v>116</v>
      </c>
      <c r="S119" s="45"/>
      <c r="T119" s="65"/>
      <c r="U119" s="65"/>
      <c r="W119" s="43"/>
      <c r="X119" s="43">
        <f>$D119</f>
        <v>76</v>
      </c>
    </row>
    <row r="120" spans="1:24" ht="12.75">
      <c r="A120" s="8">
        <v>347</v>
      </c>
      <c r="B120" s="8">
        <v>117</v>
      </c>
      <c r="C120" s="8">
        <v>39</v>
      </c>
      <c r="D120" s="8">
        <v>77</v>
      </c>
      <c r="E120" s="63">
        <v>967</v>
      </c>
      <c r="F120" s="64">
        <v>0.04010416666666666</v>
      </c>
      <c r="G120" t="s">
        <v>557</v>
      </c>
      <c r="H120" t="s">
        <v>108</v>
      </c>
      <c r="I120" s="2" t="s">
        <v>403</v>
      </c>
      <c r="J120" s="2" t="s">
        <v>38</v>
      </c>
      <c r="K120" s="2" t="s">
        <v>1</v>
      </c>
      <c r="L120" s="8"/>
      <c r="M120" s="43"/>
      <c r="N120" s="43">
        <f>$B120</f>
        <v>117</v>
      </c>
      <c r="O120" s="8"/>
      <c r="P120" s="43"/>
      <c r="Q120" s="43"/>
      <c r="S120" s="45"/>
      <c r="T120" s="65"/>
      <c r="U120" s="65">
        <f>$D120</f>
        <v>77</v>
      </c>
      <c r="W120" s="43"/>
      <c r="X120" s="65"/>
    </row>
    <row r="121" spans="1:24" ht="12.75">
      <c r="A121" s="8">
        <v>348</v>
      </c>
      <c r="B121" s="8">
        <v>118</v>
      </c>
      <c r="C121" s="8">
        <v>28</v>
      </c>
      <c r="D121" s="8">
        <v>78</v>
      </c>
      <c r="E121" s="63">
        <v>948</v>
      </c>
      <c r="F121" s="64">
        <v>0.04038194444444445</v>
      </c>
      <c r="G121" t="s">
        <v>558</v>
      </c>
      <c r="H121" t="s">
        <v>559</v>
      </c>
      <c r="I121" s="2" t="s">
        <v>406</v>
      </c>
      <c r="J121" s="2" t="s">
        <v>38</v>
      </c>
      <c r="K121" s="2" t="s">
        <v>1</v>
      </c>
      <c r="L121" s="8"/>
      <c r="M121" s="43"/>
      <c r="N121" s="43">
        <f>$B121</f>
        <v>118</v>
      </c>
      <c r="O121" s="8"/>
      <c r="P121" s="43"/>
      <c r="Q121" s="43"/>
      <c r="S121" s="45"/>
      <c r="T121" s="65"/>
      <c r="U121" s="65">
        <f>$D121</f>
        <v>78</v>
      </c>
      <c r="W121" s="43"/>
      <c r="X121" s="65"/>
    </row>
    <row r="122" spans="1:24" ht="12.75">
      <c r="A122" s="8">
        <v>349</v>
      </c>
      <c r="B122" s="8">
        <v>119</v>
      </c>
      <c r="C122" s="8">
        <v>29</v>
      </c>
      <c r="D122" s="8">
        <v>79</v>
      </c>
      <c r="E122" s="63">
        <v>64</v>
      </c>
      <c r="F122" s="64">
        <v>0.04041666666666667</v>
      </c>
      <c r="G122" t="s">
        <v>418</v>
      </c>
      <c r="H122" t="s">
        <v>342</v>
      </c>
      <c r="I122" s="2" t="s">
        <v>406</v>
      </c>
      <c r="J122" s="2" t="s">
        <v>26</v>
      </c>
      <c r="K122" s="2" t="s">
        <v>1</v>
      </c>
      <c r="L122" s="8"/>
      <c r="M122" s="43"/>
      <c r="N122" s="43"/>
      <c r="O122" s="8"/>
      <c r="P122" s="43"/>
      <c r="Q122" s="43"/>
      <c r="S122" s="45">
        <f>$D122</f>
        <v>79</v>
      </c>
      <c r="T122" s="65"/>
      <c r="U122" s="65"/>
      <c r="W122" s="43"/>
      <c r="X122" s="65"/>
    </row>
    <row r="123" spans="1:24" ht="12.75">
      <c r="A123" s="8">
        <v>350</v>
      </c>
      <c r="B123" s="8">
        <v>120</v>
      </c>
      <c r="C123" s="8">
        <v>40</v>
      </c>
      <c r="D123" s="8">
        <v>80</v>
      </c>
      <c r="E123" s="63">
        <v>404</v>
      </c>
      <c r="F123" s="64">
        <v>0.04045138888888889</v>
      </c>
      <c r="G123" t="s">
        <v>560</v>
      </c>
      <c r="H123" t="s">
        <v>561</v>
      </c>
      <c r="I123" s="2" t="s">
        <v>403</v>
      </c>
      <c r="J123" s="2" t="s">
        <v>45</v>
      </c>
      <c r="K123" s="2" t="s">
        <v>1</v>
      </c>
      <c r="L123" s="8"/>
      <c r="M123" s="43">
        <f>$B123</f>
        <v>120</v>
      </c>
      <c r="N123" s="43"/>
      <c r="O123" s="8"/>
      <c r="P123" s="43"/>
      <c r="Q123" s="43"/>
      <c r="S123" s="45"/>
      <c r="T123" s="65">
        <f>$D123</f>
        <v>80</v>
      </c>
      <c r="U123" s="65"/>
      <c r="W123" s="43"/>
      <c r="X123" s="65"/>
    </row>
    <row r="124" spans="1:24" ht="12.75">
      <c r="A124" s="8">
        <v>351</v>
      </c>
      <c r="B124" s="8">
        <v>121</v>
      </c>
      <c r="C124" s="8">
        <v>30</v>
      </c>
      <c r="D124" s="8">
        <v>81</v>
      </c>
      <c r="E124" s="63">
        <v>436</v>
      </c>
      <c r="F124" s="64">
        <v>0.04059027777777778</v>
      </c>
      <c r="G124" t="s">
        <v>562</v>
      </c>
      <c r="H124" t="s">
        <v>563</v>
      </c>
      <c r="I124" s="2" t="s">
        <v>406</v>
      </c>
      <c r="J124" s="2" t="s">
        <v>45</v>
      </c>
      <c r="K124" s="2" t="s">
        <v>1</v>
      </c>
      <c r="L124" s="8"/>
      <c r="M124" s="43">
        <f>$B124</f>
        <v>121</v>
      </c>
      <c r="N124" s="43"/>
      <c r="O124" s="8"/>
      <c r="P124" s="43"/>
      <c r="Q124" s="43"/>
      <c r="S124" s="45"/>
      <c r="T124" s="65">
        <f>$D124</f>
        <v>81</v>
      </c>
      <c r="U124" s="65"/>
      <c r="W124" s="43"/>
      <c r="X124" s="65"/>
    </row>
    <row r="125" spans="1:24" ht="12.75">
      <c r="A125" s="8">
        <v>352</v>
      </c>
      <c r="B125" s="8">
        <v>122</v>
      </c>
      <c r="C125" s="8">
        <v>10</v>
      </c>
      <c r="D125" s="8">
        <v>82</v>
      </c>
      <c r="E125" s="63">
        <v>1582</v>
      </c>
      <c r="F125" s="64">
        <v>0.04061342592592593</v>
      </c>
      <c r="G125" t="s">
        <v>564</v>
      </c>
      <c r="H125" t="s">
        <v>565</v>
      </c>
      <c r="I125" s="2" t="s">
        <v>467</v>
      </c>
      <c r="J125" s="2" t="s">
        <v>33</v>
      </c>
      <c r="K125" s="2" t="s">
        <v>1</v>
      </c>
      <c r="L125" s="8"/>
      <c r="M125" s="43"/>
      <c r="N125" s="43"/>
      <c r="O125" s="8"/>
      <c r="P125" s="43"/>
      <c r="Q125" s="43">
        <f>$B125</f>
        <v>122</v>
      </c>
      <c r="S125" s="45"/>
      <c r="T125" s="45"/>
      <c r="U125" s="65"/>
      <c r="W125" s="43"/>
      <c r="X125" s="65">
        <f>$D125</f>
        <v>82</v>
      </c>
    </row>
    <row r="126" spans="1:24" ht="12.75">
      <c r="A126" s="8">
        <v>354</v>
      </c>
      <c r="B126" s="8">
        <v>123</v>
      </c>
      <c r="C126" s="8">
        <v>41</v>
      </c>
      <c r="D126" s="8">
        <v>83</v>
      </c>
      <c r="E126" s="63">
        <v>1584</v>
      </c>
      <c r="F126" s="64">
        <v>0.04086805555555556</v>
      </c>
      <c r="G126" t="s">
        <v>566</v>
      </c>
      <c r="H126" t="s">
        <v>567</v>
      </c>
      <c r="I126" s="2" t="s">
        <v>403</v>
      </c>
      <c r="J126" s="2" t="s">
        <v>33</v>
      </c>
      <c r="K126" s="2" t="s">
        <v>1</v>
      </c>
      <c r="L126" s="8"/>
      <c r="M126" s="43"/>
      <c r="N126" s="43"/>
      <c r="O126" s="8"/>
      <c r="P126" s="43"/>
      <c r="Q126" s="43">
        <f>$B126</f>
        <v>123</v>
      </c>
      <c r="S126" s="45"/>
      <c r="T126" s="45"/>
      <c r="U126" s="65"/>
      <c r="W126" s="43"/>
      <c r="X126" s="65">
        <f>$D126</f>
        <v>83</v>
      </c>
    </row>
    <row r="127" spans="1:24" ht="12.75">
      <c r="A127" s="8">
        <v>355</v>
      </c>
      <c r="B127" s="8">
        <v>124</v>
      </c>
      <c r="C127" s="8"/>
      <c r="D127" s="8"/>
      <c r="E127" s="63">
        <v>1699</v>
      </c>
      <c r="F127" s="64">
        <v>0.040914351851851855</v>
      </c>
      <c r="G127" t="s">
        <v>568</v>
      </c>
      <c r="H127" t="s">
        <v>569</v>
      </c>
      <c r="I127" s="2" t="s">
        <v>69</v>
      </c>
      <c r="J127" s="2" t="s">
        <v>33</v>
      </c>
      <c r="K127" s="2" t="s">
        <v>1</v>
      </c>
      <c r="L127" s="8"/>
      <c r="M127" s="43"/>
      <c r="N127" s="43"/>
      <c r="O127" s="8"/>
      <c r="P127" s="43"/>
      <c r="Q127" s="43">
        <f>$B127</f>
        <v>124</v>
      </c>
      <c r="S127" s="45"/>
      <c r="T127" s="45"/>
      <c r="U127" s="65"/>
      <c r="W127" s="43"/>
      <c r="X127" s="65"/>
    </row>
    <row r="128" spans="1:24" ht="12.75">
      <c r="A128" s="8">
        <v>356</v>
      </c>
      <c r="B128" s="8">
        <v>125</v>
      </c>
      <c r="C128" s="8">
        <v>42</v>
      </c>
      <c r="D128" s="8">
        <v>84</v>
      </c>
      <c r="E128" s="63">
        <v>1534</v>
      </c>
      <c r="F128" s="64">
        <v>0.0409375</v>
      </c>
      <c r="G128" t="s">
        <v>449</v>
      </c>
      <c r="H128" t="s">
        <v>570</v>
      </c>
      <c r="I128" s="2" t="s">
        <v>403</v>
      </c>
      <c r="J128" s="2" t="s">
        <v>2</v>
      </c>
      <c r="K128" s="2" t="s">
        <v>1</v>
      </c>
      <c r="L128" s="8"/>
      <c r="M128" s="43"/>
      <c r="N128" s="43"/>
      <c r="O128" s="8"/>
      <c r="P128" s="43">
        <f>$B128</f>
        <v>125</v>
      </c>
      <c r="Q128" s="43"/>
      <c r="S128" s="45"/>
      <c r="T128" s="45"/>
      <c r="U128" s="65"/>
      <c r="W128" s="43">
        <f>$D128</f>
        <v>84</v>
      </c>
      <c r="X128" s="65"/>
    </row>
    <row r="129" spans="1:24" ht="12.75">
      <c r="A129" s="8">
        <v>357</v>
      </c>
      <c r="B129" s="8">
        <v>126</v>
      </c>
      <c r="C129" s="8">
        <v>11</v>
      </c>
      <c r="D129" s="8">
        <v>85</v>
      </c>
      <c r="E129" s="63">
        <v>951</v>
      </c>
      <c r="F129" s="41">
        <v>0.041400462962962965</v>
      </c>
      <c r="G129" t="s">
        <v>446</v>
      </c>
      <c r="H129" t="s">
        <v>571</v>
      </c>
      <c r="I129" s="2" t="s">
        <v>467</v>
      </c>
      <c r="J129" s="2" t="s">
        <v>38</v>
      </c>
      <c r="K129" s="2" t="s">
        <v>1</v>
      </c>
      <c r="L129" s="8"/>
      <c r="M129" s="43"/>
      <c r="N129" s="43">
        <f>$B129</f>
        <v>126</v>
      </c>
      <c r="O129" s="8"/>
      <c r="P129" s="43"/>
      <c r="Q129" s="43"/>
      <c r="S129" s="45"/>
      <c r="T129" s="45"/>
      <c r="U129" s="65">
        <f>$D129</f>
        <v>85</v>
      </c>
      <c r="W129" s="65"/>
      <c r="X129" s="65"/>
    </row>
    <row r="130" spans="1:24" ht="12.75">
      <c r="A130" s="8">
        <v>358</v>
      </c>
      <c r="B130" s="8">
        <v>127</v>
      </c>
      <c r="C130" s="8">
        <v>31</v>
      </c>
      <c r="D130" s="8">
        <v>86</v>
      </c>
      <c r="E130" s="63">
        <v>1150</v>
      </c>
      <c r="F130" s="41">
        <v>0.04168981481481481</v>
      </c>
      <c r="G130" t="s">
        <v>572</v>
      </c>
      <c r="H130" t="s">
        <v>174</v>
      </c>
      <c r="I130" s="2" t="s">
        <v>406</v>
      </c>
      <c r="J130" s="2" t="s">
        <v>46</v>
      </c>
      <c r="K130" s="2" t="s">
        <v>1</v>
      </c>
      <c r="L130" s="8"/>
      <c r="M130" s="43"/>
      <c r="N130" s="43"/>
      <c r="O130" s="8"/>
      <c r="P130" s="43"/>
      <c r="Q130" s="43"/>
      <c r="S130" s="45"/>
      <c r="T130" s="45"/>
      <c r="U130" s="65"/>
      <c r="W130" s="65"/>
      <c r="X130" s="65"/>
    </row>
    <row r="131" spans="1:24" ht="12.75">
      <c r="A131" s="8">
        <v>359</v>
      </c>
      <c r="B131" s="8">
        <v>128</v>
      </c>
      <c r="C131" s="8">
        <v>12</v>
      </c>
      <c r="D131" s="8">
        <v>87</v>
      </c>
      <c r="E131" s="63">
        <v>1095</v>
      </c>
      <c r="F131" s="41">
        <v>0.04185185185185185</v>
      </c>
      <c r="G131" t="s">
        <v>486</v>
      </c>
      <c r="H131" t="s">
        <v>174</v>
      </c>
      <c r="I131" s="2" t="s">
        <v>467</v>
      </c>
      <c r="J131" s="2" t="s">
        <v>46</v>
      </c>
      <c r="K131" s="2" t="s">
        <v>1</v>
      </c>
      <c r="L131" s="8"/>
      <c r="M131" s="43"/>
      <c r="N131" s="43"/>
      <c r="O131" s="8"/>
      <c r="P131" s="43"/>
      <c r="Q131" s="43"/>
      <c r="S131" s="45"/>
      <c r="T131" s="45"/>
      <c r="U131" s="65"/>
      <c r="W131" s="65"/>
      <c r="X131" s="65"/>
    </row>
    <row r="132" spans="1:24" ht="12.75">
      <c r="A132" s="8">
        <v>360</v>
      </c>
      <c r="B132" s="8">
        <v>129</v>
      </c>
      <c r="C132" s="8">
        <v>13</v>
      </c>
      <c r="D132" s="8">
        <v>88</v>
      </c>
      <c r="E132" s="63">
        <v>1065</v>
      </c>
      <c r="F132" s="41">
        <v>0.041944444444444444</v>
      </c>
      <c r="G132" t="s">
        <v>624</v>
      </c>
      <c r="H132" t="s">
        <v>625</v>
      </c>
      <c r="I132" s="2" t="s">
        <v>467</v>
      </c>
      <c r="J132" s="2" t="s">
        <v>38</v>
      </c>
      <c r="K132" s="2" t="s">
        <v>1</v>
      </c>
      <c r="L132" s="8"/>
      <c r="M132" s="43"/>
      <c r="N132" s="43">
        <f>$B132</f>
        <v>129</v>
      </c>
      <c r="O132" s="8"/>
      <c r="P132" s="43"/>
      <c r="Q132" s="43"/>
      <c r="S132" s="45"/>
      <c r="T132" s="45"/>
      <c r="U132" s="65">
        <f>$D132</f>
        <v>88</v>
      </c>
      <c r="W132" s="65"/>
      <c r="X132" s="65"/>
    </row>
    <row r="133" spans="1:24" ht="12.75">
      <c r="A133" s="8">
        <v>361</v>
      </c>
      <c r="B133" s="8">
        <v>130</v>
      </c>
      <c r="C133" s="8">
        <v>32</v>
      </c>
      <c r="D133" s="8">
        <v>89</v>
      </c>
      <c r="E133" s="63">
        <v>1520</v>
      </c>
      <c r="F133" s="41">
        <v>0.042013888888888885</v>
      </c>
      <c r="G133" t="s">
        <v>401</v>
      </c>
      <c r="H133" t="s">
        <v>573</v>
      </c>
      <c r="I133" s="2" t="s">
        <v>406</v>
      </c>
      <c r="J133" s="2" t="s">
        <v>2</v>
      </c>
      <c r="K133" s="2" t="s">
        <v>1</v>
      </c>
      <c r="L133" s="8"/>
      <c r="M133" s="43"/>
      <c r="N133" s="43"/>
      <c r="O133" s="8"/>
      <c r="P133" s="43">
        <f>$B133</f>
        <v>130</v>
      </c>
      <c r="Q133" s="43"/>
      <c r="S133" s="45"/>
      <c r="T133" s="45"/>
      <c r="U133" s="45"/>
      <c r="W133" s="65">
        <f>$D133</f>
        <v>89</v>
      </c>
      <c r="X133" s="65"/>
    </row>
    <row r="134" spans="1:24" ht="12.75">
      <c r="A134" s="8">
        <v>362</v>
      </c>
      <c r="B134" s="8">
        <v>131</v>
      </c>
      <c r="C134" s="8">
        <v>14</v>
      </c>
      <c r="D134" s="8">
        <v>90</v>
      </c>
      <c r="E134" s="63">
        <v>1697</v>
      </c>
      <c r="F134" s="41">
        <v>0.0421412037037037</v>
      </c>
      <c r="G134" t="s">
        <v>465</v>
      </c>
      <c r="H134" t="s">
        <v>574</v>
      </c>
      <c r="I134" s="2" t="s">
        <v>467</v>
      </c>
      <c r="J134" s="2" t="s">
        <v>33</v>
      </c>
      <c r="K134" s="2" t="s">
        <v>1</v>
      </c>
      <c r="L134" s="8"/>
      <c r="M134" s="43"/>
      <c r="N134" s="43"/>
      <c r="O134" s="8"/>
      <c r="P134" s="43"/>
      <c r="Q134" s="43">
        <f>$B134</f>
        <v>131</v>
      </c>
      <c r="S134" s="45"/>
      <c r="T134" s="45"/>
      <c r="U134" s="45"/>
      <c r="W134" s="65"/>
      <c r="X134" s="65">
        <f>$D134</f>
        <v>90</v>
      </c>
    </row>
    <row r="135" spans="1:24" ht="12.75">
      <c r="A135" s="8">
        <v>363</v>
      </c>
      <c r="B135" s="8">
        <v>132</v>
      </c>
      <c r="C135" s="8">
        <v>43</v>
      </c>
      <c r="D135" s="8">
        <v>91</v>
      </c>
      <c r="E135" s="63">
        <v>1577</v>
      </c>
      <c r="F135" s="41">
        <v>0.04216435185185185</v>
      </c>
      <c r="G135" t="s">
        <v>465</v>
      </c>
      <c r="H135" t="s">
        <v>121</v>
      </c>
      <c r="I135" s="2" t="s">
        <v>403</v>
      </c>
      <c r="J135" s="2" t="s">
        <v>33</v>
      </c>
      <c r="K135" s="2" t="s">
        <v>1</v>
      </c>
      <c r="L135" s="8"/>
      <c r="M135" s="43"/>
      <c r="N135" s="43"/>
      <c r="O135" s="8"/>
      <c r="P135" s="43"/>
      <c r="Q135" s="43">
        <f>$B135</f>
        <v>132</v>
      </c>
      <c r="S135" s="45"/>
      <c r="T135" s="45"/>
      <c r="U135" s="45"/>
      <c r="W135" s="65"/>
      <c r="X135" s="65">
        <f>$D135</f>
        <v>91</v>
      </c>
    </row>
    <row r="136" spans="1:24" ht="12.75">
      <c r="A136" s="8">
        <v>364</v>
      </c>
      <c r="B136" s="8">
        <v>133</v>
      </c>
      <c r="C136" s="8">
        <v>44</v>
      </c>
      <c r="D136" s="8">
        <v>92</v>
      </c>
      <c r="E136" s="63">
        <v>2105</v>
      </c>
      <c r="F136" s="41">
        <v>0.04236111111111111</v>
      </c>
      <c r="G136" t="s">
        <v>575</v>
      </c>
      <c r="H136" t="s">
        <v>576</v>
      </c>
      <c r="I136" s="2" t="s">
        <v>403</v>
      </c>
      <c r="J136" s="2" t="s">
        <v>2</v>
      </c>
      <c r="K136" s="2" t="s">
        <v>1</v>
      </c>
      <c r="L136" s="8"/>
      <c r="M136" s="43"/>
      <c r="N136" s="43"/>
      <c r="O136" s="8"/>
      <c r="P136" s="43">
        <f>$B136</f>
        <v>133</v>
      </c>
      <c r="Q136" s="43"/>
      <c r="S136" s="45"/>
      <c r="T136" s="45"/>
      <c r="U136" s="45"/>
      <c r="W136" s="65">
        <f>$D136</f>
        <v>92</v>
      </c>
      <c r="X136" s="45"/>
    </row>
    <row r="137" spans="1:24" ht="12.75">
      <c r="A137" s="8">
        <v>365</v>
      </c>
      <c r="B137" s="8">
        <v>134</v>
      </c>
      <c r="C137" s="8">
        <v>45</v>
      </c>
      <c r="D137" s="8">
        <v>93</v>
      </c>
      <c r="E137" s="63">
        <v>58</v>
      </c>
      <c r="F137" s="41">
        <v>0.04241898148148148</v>
      </c>
      <c r="G137" t="s">
        <v>577</v>
      </c>
      <c r="H137" t="s">
        <v>526</v>
      </c>
      <c r="I137" s="2" t="s">
        <v>403</v>
      </c>
      <c r="J137" s="2" t="s">
        <v>26</v>
      </c>
      <c r="K137" s="2" t="s">
        <v>1</v>
      </c>
      <c r="L137" s="8"/>
      <c r="M137" s="43"/>
      <c r="N137" s="43"/>
      <c r="O137" s="8"/>
      <c r="P137" s="43"/>
      <c r="Q137" s="43"/>
      <c r="S137" s="45">
        <f>$D137</f>
        <v>93</v>
      </c>
      <c r="T137" s="45"/>
      <c r="U137" s="45"/>
      <c r="W137" s="65"/>
      <c r="X137" s="45"/>
    </row>
    <row r="138" spans="1:24" ht="12.75">
      <c r="A138" s="8">
        <v>366</v>
      </c>
      <c r="B138" s="8">
        <v>135</v>
      </c>
      <c r="C138" s="8">
        <v>33</v>
      </c>
      <c r="D138" s="8">
        <v>94</v>
      </c>
      <c r="E138" s="63">
        <v>956</v>
      </c>
      <c r="F138" s="41">
        <v>0.04289351851851852</v>
      </c>
      <c r="G138" t="s">
        <v>419</v>
      </c>
      <c r="H138" t="s">
        <v>578</v>
      </c>
      <c r="I138" s="2" t="s">
        <v>406</v>
      </c>
      <c r="J138" s="2" t="s">
        <v>38</v>
      </c>
      <c r="K138" s="2" t="s">
        <v>1</v>
      </c>
      <c r="L138" s="8"/>
      <c r="M138" s="43"/>
      <c r="N138" s="43">
        <f>$B138</f>
        <v>135</v>
      </c>
      <c r="O138" s="8"/>
      <c r="P138" s="43"/>
      <c r="Q138" s="43"/>
      <c r="T138" s="45"/>
      <c r="U138" s="45">
        <f>$D138</f>
        <v>94</v>
      </c>
      <c r="W138" s="65"/>
      <c r="X138" s="45"/>
    </row>
    <row r="139" spans="1:24" ht="12.75">
      <c r="A139" s="8">
        <v>368</v>
      </c>
      <c r="B139" s="8">
        <v>136</v>
      </c>
      <c r="C139" s="8">
        <v>34</v>
      </c>
      <c r="D139" s="8">
        <v>95</v>
      </c>
      <c r="E139" s="63">
        <v>984</v>
      </c>
      <c r="F139" s="41">
        <v>0.04311342592592592</v>
      </c>
      <c r="G139" t="s">
        <v>579</v>
      </c>
      <c r="H139" t="s">
        <v>580</v>
      </c>
      <c r="I139" s="2" t="s">
        <v>406</v>
      </c>
      <c r="J139" s="2" t="s">
        <v>38</v>
      </c>
      <c r="K139" s="2" t="s">
        <v>1</v>
      </c>
      <c r="L139" s="8"/>
      <c r="M139" s="43"/>
      <c r="N139" s="43">
        <f>$B139</f>
        <v>136</v>
      </c>
      <c r="O139" s="8"/>
      <c r="P139" s="43"/>
      <c r="Q139" s="43"/>
      <c r="T139" s="45"/>
      <c r="U139" s="45">
        <f>$D139</f>
        <v>95</v>
      </c>
      <c r="W139" s="65"/>
      <c r="X139" s="45"/>
    </row>
    <row r="140" spans="1:24" ht="12.75">
      <c r="A140" s="8">
        <v>369</v>
      </c>
      <c r="B140" s="8">
        <v>137</v>
      </c>
      <c r="C140" s="8">
        <v>15</v>
      </c>
      <c r="D140" s="8">
        <v>96</v>
      </c>
      <c r="E140" s="63">
        <v>68</v>
      </c>
      <c r="F140" s="41">
        <v>0.043159722222222224</v>
      </c>
      <c r="G140" t="s">
        <v>547</v>
      </c>
      <c r="H140" t="s">
        <v>581</v>
      </c>
      <c r="I140" s="2" t="s">
        <v>467</v>
      </c>
      <c r="J140" s="2" t="s">
        <v>26</v>
      </c>
      <c r="K140" s="2" t="s">
        <v>1</v>
      </c>
      <c r="L140" s="8"/>
      <c r="M140" s="43"/>
      <c r="N140" s="43"/>
      <c r="O140" s="8"/>
      <c r="P140" s="43"/>
      <c r="Q140" s="43"/>
      <c r="T140" s="45"/>
      <c r="U140" s="45"/>
      <c r="W140" s="65"/>
      <c r="X140" s="45"/>
    </row>
    <row r="141" spans="1:24" ht="12.75">
      <c r="A141" s="8">
        <v>371</v>
      </c>
      <c r="B141" s="8">
        <v>138</v>
      </c>
      <c r="C141" s="8">
        <v>46</v>
      </c>
      <c r="D141" s="8">
        <v>97</v>
      </c>
      <c r="E141" s="63">
        <v>438</v>
      </c>
      <c r="F141" s="41">
        <v>0.04349537037037037</v>
      </c>
      <c r="G141" t="s">
        <v>582</v>
      </c>
      <c r="H141" t="s">
        <v>583</v>
      </c>
      <c r="I141" s="2" t="s">
        <v>403</v>
      </c>
      <c r="J141" s="2" t="s">
        <v>45</v>
      </c>
      <c r="K141" s="2" t="s">
        <v>1</v>
      </c>
      <c r="L141" s="8"/>
      <c r="M141" s="43">
        <f>$B141</f>
        <v>138</v>
      </c>
      <c r="N141" s="43"/>
      <c r="O141" s="8"/>
      <c r="P141" s="43"/>
      <c r="Q141" s="43"/>
      <c r="T141" s="45">
        <f>$D141</f>
        <v>97</v>
      </c>
      <c r="U141" s="45"/>
      <c r="W141" s="65"/>
      <c r="X141" s="45"/>
    </row>
    <row r="142" spans="1:24" ht="12.75">
      <c r="A142" s="8">
        <v>373</v>
      </c>
      <c r="B142" s="8">
        <v>139</v>
      </c>
      <c r="C142" s="8">
        <v>16</v>
      </c>
      <c r="D142" s="8">
        <v>98</v>
      </c>
      <c r="E142" s="63">
        <v>1521</v>
      </c>
      <c r="F142" s="41">
        <v>0.0437037037037037</v>
      </c>
      <c r="G142" t="s">
        <v>584</v>
      </c>
      <c r="H142" t="s">
        <v>585</v>
      </c>
      <c r="I142" s="2" t="s">
        <v>467</v>
      </c>
      <c r="J142" s="2" t="s">
        <v>2</v>
      </c>
      <c r="K142" s="2" t="s">
        <v>1</v>
      </c>
      <c r="L142" s="8"/>
      <c r="M142" s="43"/>
      <c r="N142" s="43"/>
      <c r="O142" s="8"/>
      <c r="P142" s="43">
        <f>$B142</f>
        <v>139</v>
      </c>
      <c r="Q142" s="43"/>
      <c r="T142" s="45"/>
      <c r="U142" s="45"/>
      <c r="W142" s="65">
        <f>$D142</f>
        <v>98</v>
      </c>
      <c r="X142" s="45"/>
    </row>
    <row r="143" spans="1:24" ht="12.75">
      <c r="A143" s="8">
        <v>374</v>
      </c>
      <c r="B143" s="8">
        <v>140</v>
      </c>
      <c r="C143" s="8"/>
      <c r="D143" s="8"/>
      <c r="E143" s="63">
        <v>1064</v>
      </c>
      <c r="F143" s="41">
        <v>0.043946759259259255</v>
      </c>
      <c r="G143" t="s">
        <v>586</v>
      </c>
      <c r="H143" t="s">
        <v>587</v>
      </c>
      <c r="I143" s="2" t="s">
        <v>69</v>
      </c>
      <c r="J143" s="2" t="s">
        <v>38</v>
      </c>
      <c r="K143" s="2" t="s">
        <v>1</v>
      </c>
      <c r="L143" s="8"/>
      <c r="M143" s="43"/>
      <c r="N143" s="43">
        <f>$B143</f>
        <v>140</v>
      </c>
      <c r="O143" s="8"/>
      <c r="P143" s="8"/>
      <c r="Q143" s="43"/>
      <c r="T143" s="45"/>
      <c r="U143" s="45"/>
      <c r="W143" s="65"/>
      <c r="X143" s="45"/>
    </row>
    <row r="144" spans="1:24" ht="12.75">
      <c r="A144" s="8">
        <v>375</v>
      </c>
      <c r="B144" s="8">
        <v>141</v>
      </c>
      <c r="C144" s="8">
        <v>17</v>
      </c>
      <c r="D144" s="8">
        <v>99</v>
      </c>
      <c r="E144" s="63">
        <v>1633</v>
      </c>
      <c r="F144" s="41">
        <v>0.04407407407407407</v>
      </c>
      <c r="G144" t="s">
        <v>588</v>
      </c>
      <c r="H144" t="s">
        <v>589</v>
      </c>
      <c r="I144" s="2" t="s">
        <v>467</v>
      </c>
      <c r="J144" s="2" t="s">
        <v>33</v>
      </c>
      <c r="K144" s="2" t="s">
        <v>1</v>
      </c>
      <c r="L144" s="8"/>
      <c r="M144" s="43"/>
      <c r="N144" s="8"/>
      <c r="O144" s="8"/>
      <c r="P144" s="8"/>
      <c r="Q144" s="43">
        <f>$B144</f>
        <v>141</v>
      </c>
      <c r="T144" s="45"/>
      <c r="U144" s="45"/>
      <c r="W144" s="65"/>
      <c r="X144" s="45">
        <f>$D144</f>
        <v>99</v>
      </c>
    </row>
    <row r="145" spans="1:24" ht="12.75">
      <c r="A145" s="8">
        <v>376</v>
      </c>
      <c r="B145" s="8">
        <v>142</v>
      </c>
      <c r="C145" s="8">
        <v>18</v>
      </c>
      <c r="D145" s="8">
        <v>100</v>
      </c>
      <c r="E145" s="63">
        <v>983</v>
      </c>
      <c r="F145" s="41">
        <v>0.044120370370370365</v>
      </c>
      <c r="G145" t="s">
        <v>465</v>
      </c>
      <c r="H145" t="s">
        <v>590</v>
      </c>
      <c r="I145" s="2" t="s">
        <v>467</v>
      </c>
      <c r="J145" s="2" t="s">
        <v>38</v>
      </c>
      <c r="K145" s="2" t="s">
        <v>1</v>
      </c>
      <c r="L145" s="8"/>
      <c r="M145" s="43"/>
      <c r="N145" s="8"/>
      <c r="O145" s="8"/>
      <c r="P145" s="8"/>
      <c r="Q145" s="43"/>
      <c r="T145" s="45"/>
      <c r="U145" s="45">
        <f>$D145</f>
        <v>100</v>
      </c>
      <c r="W145" s="65"/>
      <c r="X145" s="45"/>
    </row>
    <row r="146" spans="1:24" ht="12.75">
      <c r="A146" s="8">
        <v>377</v>
      </c>
      <c r="B146" s="8">
        <v>143</v>
      </c>
      <c r="C146" s="8">
        <v>19</v>
      </c>
      <c r="D146" s="8">
        <v>101</v>
      </c>
      <c r="E146" s="63">
        <v>403</v>
      </c>
      <c r="F146" s="41">
        <v>0.04420138888888889</v>
      </c>
      <c r="G146" t="s">
        <v>480</v>
      </c>
      <c r="H146" t="s">
        <v>591</v>
      </c>
      <c r="I146" s="2" t="s">
        <v>467</v>
      </c>
      <c r="J146" s="2" t="s">
        <v>45</v>
      </c>
      <c r="K146" s="2" t="s">
        <v>1</v>
      </c>
      <c r="L146" s="8"/>
      <c r="M146" s="43">
        <f>$B146</f>
        <v>143</v>
      </c>
      <c r="N146" s="8"/>
      <c r="O146" s="8"/>
      <c r="P146" s="8"/>
      <c r="Q146" s="43"/>
      <c r="T146" s="45">
        <f>$D146</f>
        <v>101</v>
      </c>
      <c r="U146" s="45"/>
      <c r="W146" s="65"/>
      <c r="X146" s="45"/>
    </row>
    <row r="147" spans="1:24" ht="12.75">
      <c r="A147" s="8">
        <v>378</v>
      </c>
      <c r="B147" s="8">
        <v>144</v>
      </c>
      <c r="C147" s="8">
        <v>20</v>
      </c>
      <c r="D147" s="8">
        <v>102</v>
      </c>
      <c r="E147" s="63">
        <v>969</v>
      </c>
      <c r="F147" s="41">
        <v>0.04430555555555555</v>
      </c>
      <c r="G147" t="s">
        <v>592</v>
      </c>
      <c r="H147" t="s">
        <v>593</v>
      </c>
      <c r="I147" s="2" t="s">
        <v>467</v>
      </c>
      <c r="J147" s="2" t="s">
        <v>38</v>
      </c>
      <c r="K147" s="2" t="s">
        <v>1</v>
      </c>
      <c r="L147" s="8"/>
      <c r="M147" s="43"/>
      <c r="N147" s="8"/>
      <c r="O147" s="8"/>
      <c r="P147" s="8"/>
      <c r="Q147" s="43"/>
      <c r="T147" s="45"/>
      <c r="U147" s="45">
        <f>$D147</f>
        <v>102</v>
      </c>
      <c r="W147" s="65"/>
      <c r="X147" s="45"/>
    </row>
    <row r="148" spans="1:24" ht="12.75">
      <c r="A148" s="8">
        <v>381</v>
      </c>
      <c r="B148" s="8">
        <v>145</v>
      </c>
      <c r="C148" s="8">
        <v>3</v>
      </c>
      <c r="D148" s="8">
        <v>103</v>
      </c>
      <c r="E148" s="63">
        <v>987</v>
      </c>
      <c r="F148" s="41">
        <v>0.04506944444444445</v>
      </c>
      <c r="G148" t="s">
        <v>365</v>
      </c>
      <c r="H148" t="s">
        <v>594</v>
      </c>
      <c r="I148" s="2" t="s">
        <v>424</v>
      </c>
      <c r="J148" s="2" t="s">
        <v>38</v>
      </c>
      <c r="K148" s="2" t="s">
        <v>1</v>
      </c>
      <c r="L148" s="8"/>
      <c r="M148" s="43"/>
      <c r="N148" s="8"/>
      <c r="P148" s="8"/>
      <c r="Q148" s="43"/>
      <c r="T148" s="45"/>
      <c r="U148" s="56">
        <f>$D148</f>
        <v>103</v>
      </c>
      <c r="W148" s="65"/>
      <c r="X148" s="45"/>
    </row>
    <row r="149" spans="1:24" ht="12.75">
      <c r="A149" s="8">
        <v>383</v>
      </c>
      <c r="B149" s="8">
        <v>146</v>
      </c>
      <c r="C149" s="8"/>
      <c r="D149" s="8"/>
      <c r="E149" s="63">
        <v>1538</v>
      </c>
      <c r="F149" s="41">
        <v>0.04545138888888889</v>
      </c>
      <c r="G149" t="s">
        <v>595</v>
      </c>
      <c r="H149" t="s">
        <v>332</v>
      </c>
      <c r="I149" s="2" t="s">
        <v>69</v>
      </c>
      <c r="J149" s="2" t="s">
        <v>2</v>
      </c>
      <c r="K149" s="2" t="s">
        <v>1</v>
      </c>
      <c r="L149" s="8"/>
      <c r="M149" s="43"/>
      <c r="N149" s="8"/>
      <c r="O149" s="8"/>
      <c r="P149" s="8"/>
      <c r="Q149" s="43"/>
      <c r="T149" s="45"/>
      <c r="U149" s="56"/>
      <c r="W149" s="65"/>
      <c r="X149" s="45"/>
    </row>
    <row r="150" spans="1:24" ht="12.75">
      <c r="A150" s="8">
        <v>384</v>
      </c>
      <c r="B150" s="8">
        <v>147</v>
      </c>
      <c r="C150" s="8">
        <v>47</v>
      </c>
      <c r="D150" s="8">
        <v>104</v>
      </c>
      <c r="E150" s="63">
        <v>1618</v>
      </c>
      <c r="F150" s="41">
        <v>0.04556712962962963</v>
      </c>
      <c r="G150" t="s">
        <v>596</v>
      </c>
      <c r="H150" t="s">
        <v>597</v>
      </c>
      <c r="I150" s="2" t="s">
        <v>403</v>
      </c>
      <c r="J150" s="2" t="s">
        <v>33</v>
      </c>
      <c r="K150" s="2" t="s">
        <v>1</v>
      </c>
      <c r="L150" s="8"/>
      <c r="M150" s="43"/>
      <c r="N150" s="8"/>
      <c r="O150" s="8"/>
      <c r="P150" s="8"/>
      <c r="Q150" s="43">
        <f>$B150</f>
        <v>147</v>
      </c>
      <c r="T150" s="45"/>
      <c r="U150" s="56"/>
      <c r="W150" s="65"/>
      <c r="X150" s="45">
        <f>$D150</f>
        <v>104</v>
      </c>
    </row>
    <row r="151" spans="1:24" ht="12.75">
      <c r="A151" s="8">
        <v>385</v>
      </c>
      <c r="B151" s="8">
        <v>148</v>
      </c>
      <c r="C151" s="8">
        <v>21</v>
      </c>
      <c r="D151" s="8">
        <v>105</v>
      </c>
      <c r="E151" s="63">
        <v>980</v>
      </c>
      <c r="F151" s="41">
        <v>0.04570601851851852</v>
      </c>
      <c r="G151" t="s">
        <v>598</v>
      </c>
      <c r="H151" t="s">
        <v>599</v>
      </c>
      <c r="I151" s="2" t="s">
        <v>467</v>
      </c>
      <c r="J151" s="2" t="s">
        <v>38</v>
      </c>
      <c r="K151" s="2" t="s">
        <v>1</v>
      </c>
      <c r="L151" s="8"/>
      <c r="M151" s="43"/>
      <c r="N151" s="8"/>
      <c r="P151" s="8"/>
      <c r="Q151" s="65"/>
      <c r="T151" s="45"/>
      <c r="U151" s="56">
        <f>$D151</f>
        <v>105</v>
      </c>
      <c r="W151" s="65"/>
      <c r="X151" s="45"/>
    </row>
    <row r="152" spans="1:24" ht="12.75">
      <c r="A152" s="8">
        <v>389</v>
      </c>
      <c r="B152" s="8">
        <v>149</v>
      </c>
      <c r="C152" s="8">
        <v>48</v>
      </c>
      <c r="D152" s="8">
        <v>106</v>
      </c>
      <c r="E152" s="63">
        <v>965</v>
      </c>
      <c r="F152" s="41">
        <v>0.04667824074074074</v>
      </c>
      <c r="G152" t="s">
        <v>600</v>
      </c>
      <c r="H152" t="s">
        <v>601</v>
      </c>
      <c r="I152" s="2" t="s">
        <v>403</v>
      </c>
      <c r="J152" s="2" t="s">
        <v>38</v>
      </c>
      <c r="K152" s="2" t="s">
        <v>1</v>
      </c>
      <c r="L152" s="8"/>
      <c r="M152" s="43"/>
      <c r="N152" s="8"/>
      <c r="P152" s="8"/>
      <c r="Q152" s="65"/>
      <c r="T152" s="45"/>
      <c r="U152" s="56">
        <f>$D152</f>
        <v>106</v>
      </c>
      <c r="W152" s="65"/>
      <c r="X152" s="45"/>
    </row>
    <row r="153" spans="1:24" ht="12.75">
      <c r="A153" s="8">
        <v>391</v>
      </c>
      <c r="B153" s="8">
        <v>150</v>
      </c>
      <c r="C153" s="8"/>
      <c r="D153" s="8"/>
      <c r="E153" s="63">
        <v>1689</v>
      </c>
      <c r="F153" s="41">
        <v>0.046967592592592596</v>
      </c>
      <c r="G153" t="s">
        <v>539</v>
      </c>
      <c r="H153" t="s">
        <v>602</v>
      </c>
      <c r="I153" s="2" t="s">
        <v>69</v>
      </c>
      <c r="J153" s="2" t="s">
        <v>33</v>
      </c>
      <c r="K153" s="2" t="s">
        <v>1</v>
      </c>
      <c r="L153" s="8"/>
      <c r="M153" s="43"/>
      <c r="N153" s="8"/>
      <c r="O153" s="8"/>
      <c r="P153" s="8"/>
      <c r="Q153" s="65">
        <f>$B153</f>
        <v>150</v>
      </c>
      <c r="T153" s="45"/>
      <c r="U153" s="56"/>
      <c r="W153" s="65"/>
      <c r="X153" s="45"/>
    </row>
    <row r="154" spans="1:24" ht="12.75">
      <c r="A154" s="8">
        <v>392</v>
      </c>
      <c r="B154" s="8">
        <v>151</v>
      </c>
      <c r="C154" s="8">
        <v>35</v>
      </c>
      <c r="D154" s="8">
        <v>107</v>
      </c>
      <c r="E154" s="63">
        <v>1700</v>
      </c>
      <c r="F154" s="41">
        <v>0.046967592592592596</v>
      </c>
      <c r="G154" t="s">
        <v>603</v>
      </c>
      <c r="H154" t="s">
        <v>604</v>
      </c>
      <c r="I154" s="2" t="s">
        <v>406</v>
      </c>
      <c r="J154" s="2" t="s">
        <v>33</v>
      </c>
      <c r="K154" s="2" t="s">
        <v>1</v>
      </c>
      <c r="L154" s="8"/>
      <c r="M154" s="43"/>
      <c r="N154" s="8"/>
      <c r="O154" s="8"/>
      <c r="P154" s="8"/>
      <c r="Q154" s="65">
        <f>$B154</f>
        <v>151</v>
      </c>
      <c r="T154" s="45"/>
      <c r="U154" s="56"/>
      <c r="W154" s="65"/>
      <c r="X154" s="45">
        <f>$D154</f>
        <v>107</v>
      </c>
    </row>
    <row r="155" spans="1:24" ht="12.75">
      <c r="A155" s="8">
        <v>393</v>
      </c>
      <c r="B155" s="8">
        <v>152</v>
      </c>
      <c r="C155" s="8"/>
      <c r="D155" s="8"/>
      <c r="E155" s="63">
        <v>1703</v>
      </c>
      <c r="F155" s="41">
        <v>0.047002314814814816</v>
      </c>
      <c r="G155" t="s">
        <v>586</v>
      </c>
      <c r="H155" t="s">
        <v>93</v>
      </c>
      <c r="I155" s="2" t="s">
        <v>69</v>
      </c>
      <c r="J155" s="2" t="s">
        <v>33</v>
      </c>
      <c r="K155" s="2" t="s">
        <v>1</v>
      </c>
      <c r="L155" s="8"/>
      <c r="M155" s="43"/>
      <c r="N155" s="8"/>
      <c r="O155" s="8"/>
      <c r="P155" s="8"/>
      <c r="Q155" s="65">
        <f>$B155</f>
        <v>152</v>
      </c>
      <c r="T155" s="45"/>
      <c r="U155" s="56"/>
      <c r="W155" s="65"/>
      <c r="X155" s="45"/>
    </row>
    <row r="156" spans="1:24" ht="12.75">
      <c r="A156" s="8">
        <v>395</v>
      </c>
      <c r="B156" s="8">
        <v>153</v>
      </c>
      <c r="C156" s="8">
        <v>49</v>
      </c>
      <c r="D156" s="8">
        <v>108</v>
      </c>
      <c r="E156" s="63">
        <v>434</v>
      </c>
      <c r="F156" s="41">
        <v>0.04728009259259259</v>
      </c>
      <c r="G156" t="s">
        <v>446</v>
      </c>
      <c r="H156" t="s">
        <v>605</v>
      </c>
      <c r="I156" s="2" t="s">
        <v>403</v>
      </c>
      <c r="J156" s="2" t="s">
        <v>45</v>
      </c>
      <c r="K156" s="2" t="s">
        <v>1</v>
      </c>
      <c r="L156" s="8"/>
      <c r="M156" s="43">
        <f>$B156</f>
        <v>153</v>
      </c>
      <c r="N156" s="8"/>
      <c r="O156" s="8"/>
      <c r="P156" s="8"/>
      <c r="Q156" s="65"/>
      <c r="T156" s="45">
        <f>$D156</f>
        <v>108</v>
      </c>
      <c r="U156" s="56"/>
      <c r="W156" s="65"/>
      <c r="X156" s="45"/>
    </row>
    <row r="157" spans="1:24" ht="12.75">
      <c r="A157" s="8">
        <v>396</v>
      </c>
      <c r="B157" s="8">
        <v>154</v>
      </c>
      <c r="C157" s="8">
        <v>50</v>
      </c>
      <c r="D157" s="8">
        <v>109</v>
      </c>
      <c r="E157" s="63">
        <v>1694</v>
      </c>
      <c r="F157" s="41">
        <v>0.04790509259259259</v>
      </c>
      <c r="G157" t="s">
        <v>545</v>
      </c>
      <c r="H157" t="s">
        <v>606</v>
      </c>
      <c r="I157" s="2" t="s">
        <v>403</v>
      </c>
      <c r="J157" s="2" t="s">
        <v>33</v>
      </c>
      <c r="K157" s="2" t="s">
        <v>1</v>
      </c>
      <c r="L157" s="8"/>
      <c r="N157" s="8"/>
      <c r="O157" s="8"/>
      <c r="P157" s="8"/>
      <c r="Q157" s="65">
        <f>$B157</f>
        <v>154</v>
      </c>
      <c r="T157" s="45"/>
      <c r="U157" s="56"/>
      <c r="W157" s="65"/>
      <c r="X157" s="45">
        <f>$D157</f>
        <v>109</v>
      </c>
    </row>
    <row r="158" spans="1:23" ht="12.75">
      <c r="A158" s="8">
        <v>397</v>
      </c>
      <c r="B158" s="8">
        <v>155</v>
      </c>
      <c r="C158" s="8"/>
      <c r="D158" s="8"/>
      <c r="E158" s="63">
        <v>1698</v>
      </c>
      <c r="F158" s="41">
        <v>0.04790509259259259</v>
      </c>
      <c r="G158" t="s">
        <v>442</v>
      </c>
      <c r="H158" t="s">
        <v>607</v>
      </c>
      <c r="I158" s="2" t="s">
        <v>69</v>
      </c>
      <c r="J158" s="2" t="s">
        <v>33</v>
      </c>
      <c r="K158" s="2" t="s">
        <v>1</v>
      </c>
      <c r="Q158" s="65">
        <f>$B158</f>
        <v>155</v>
      </c>
      <c r="T158" s="45"/>
      <c r="U158" s="56"/>
      <c r="W158" s="65"/>
    </row>
    <row r="159" spans="1:23" ht="12.75">
      <c r="A159" s="8">
        <v>398</v>
      </c>
      <c r="B159" s="8">
        <v>156</v>
      </c>
      <c r="C159" s="8">
        <v>22</v>
      </c>
      <c r="D159" s="8">
        <v>110</v>
      </c>
      <c r="E159" s="63">
        <v>1690</v>
      </c>
      <c r="F159" s="41">
        <v>0.04971064814814815</v>
      </c>
      <c r="G159" t="s">
        <v>608</v>
      </c>
      <c r="H159" t="s">
        <v>330</v>
      </c>
      <c r="I159" s="2" t="s">
        <v>467</v>
      </c>
      <c r="J159" s="2" t="s">
        <v>33</v>
      </c>
      <c r="K159" s="2" t="s">
        <v>1</v>
      </c>
      <c r="Q159" s="65">
        <f>$B159</f>
        <v>156</v>
      </c>
      <c r="T159" s="45"/>
      <c r="U159" s="56"/>
      <c r="W159" s="65"/>
    </row>
    <row r="160" spans="1:23" ht="12.75">
      <c r="A160" s="8">
        <v>399</v>
      </c>
      <c r="B160" s="8">
        <v>157</v>
      </c>
      <c r="C160" s="8">
        <v>36</v>
      </c>
      <c r="D160" s="8">
        <v>111</v>
      </c>
      <c r="E160" s="63">
        <v>1666</v>
      </c>
      <c r="F160" s="41">
        <v>0.04971064814814815</v>
      </c>
      <c r="G160" t="s">
        <v>609</v>
      </c>
      <c r="H160" t="s">
        <v>610</v>
      </c>
      <c r="I160" s="2" t="s">
        <v>406</v>
      </c>
      <c r="J160" s="2" t="s">
        <v>33</v>
      </c>
      <c r="K160" s="2" t="s">
        <v>1</v>
      </c>
      <c r="Q160" s="65">
        <f>$B160</f>
        <v>157</v>
      </c>
      <c r="T160" s="45"/>
      <c r="U160" s="56"/>
      <c r="W160" s="65"/>
    </row>
    <row r="161" spans="1:23" ht="12.75">
      <c r="A161" s="8">
        <v>400</v>
      </c>
      <c r="B161" s="8">
        <v>158</v>
      </c>
      <c r="C161" s="8">
        <v>51</v>
      </c>
      <c r="D161" s="8">
        <v>112</v>
      </c>
      <c r="E161" s="63">
        <v>2101</v>
      </c>
      <c r="F161" s="41">
        <v>0.05109953703703704</v>
      </c>
      <c r="G161" t="s">
        <v>611</v>
      </c>
      <c r="H161" t="s">
        <v>612</v>
      </c>
      <c r="I161" s="2" t="s">
        <v>403</v>
      </c>
      <c r="J161" s="2" t="s">
        <v>2</v>
      </c>
      <c r="K161" s="2" t="s">
        <v>1</v>
      </c>
      <c r="L161" s="8"/>
      <c r="N161" s="8"/>
      <c r="O161" s="8"/>
      <c r="P161" s="8"/>
      <c r="Q161" s="65"/>
      <c r="T161" s="45"/>
      <c r="U161" s="56"/>
      <c r="W161" s="65">
        <f>$D161</f>
        <v>112</v>
      </c>
    </row>
    <row r="162" spans="1:21" ht="12.75">
      <c r="A162" s="8">
        <v>402</v>
      </c>
      <c r="B162" s="8">
        <v>159</v>
      </c>
      <c r="C162" s="8">
        <v>37</v>
      </c>
      <c r="D162" s="8">
        <v>113</v>
      </c>
      <c r="E162" s="63">
        <v>361</v>
      </c>
      <c r="F162" s="41">
        <v>0.05215277777777778</v>
      </c>
      <c r="G162" t="s">
        <v>510</v>
      </c>
      <c r="H162" t="s">
        <v>160</v>
      </c>
      <c r="I162" s="2" t="s">
        <v>406</v>
      </c>
      <c r="J162" s="2" t="s">
        <v>45</v>
      </c>
      <c r="K162" s="2" t="s">
        <v>1</v>
      </c>
      <c r="L162" s="8"/>
      <c r="N162" s="8"/>
      <c r="O162" s="8"/>
      <c r="P162" s="8"/>
      <c r="Q162" s="65"/>
      <c r="T162" s="45">
        <f>$D162</f>
        <v>113</v>
      </c>
      <c r="U162" s="56"/>
    </row>
    <row r="163" spans="1:21" ht="12.75">
      <c r="A163" s="8">
        <v>403</v>
      </c>
      <c r="B163" s="8">
        <v>160</v>
      </c>
      <c r="C163" s="8">
        <v>23</v>
      </c>
      <c r="D163" s="8">
        <v>114</v>
      </c>
      <c r="E163" s="63">
        <v>1596</v>
      </c>
      <c r="F163" s="41">
        <v>0.052361111111111115</v>
      </c>
      <c r="G163" t="s">
        <v>613</v>
      </c>
      <c r="H163" t="s">
        <v>614</v>
      </c>
      <c r="I163" s="2" t="s">
        <v>467</v>
      </c>
      <c r="J163" s="2" t="s">
        <v>33</v>
      </c>
      <c r="K163" s="2" t="s">
        <v>1</v>
      </c>
      <c r="Q163" s="65">
        <f>$B163</f>
        <v>160</v>
      </c>
      <c r="U163" s="56"/>
    </row>
    <row r="164" spans="1:21" ht="12.75">
      <c r="A164" s="8">
        <v>405</v>
      </c>
      <c r="B164" s="8">
        <v>161</v>
      </c>
      <c r="C164" s="8">
        <v>4</v>
      </c>
      <c r="D164" s="8">
        <v>115</v>
      </c>
      <c r="E164" s="63">
        <v>950</v>
      </c>
      <c r="F164" s="41">
        <v>0.06134259259259259</v>
      </c>
      <c r="G164" t="s">
        <v>615</v>
      </c>
      <c r="H164" t="s">
        <v>616</v>
      </c>
      <c r="I164" s="2" t="s">
        <v>424</v>
      </c>
      <c r="J164" s="2" t="s">
        <v>38</v>
      </c>
      <c r="K164" s="2" t="s">
        <v>1</v>
      </c>
      <c r="L164" s="8"/>
      <c r="M164" s="8"/>
      <c r="N164" s="8"/>
      <c r="P164" s="8"/>
      <c r="Q164" s="8"/>
      <c r="U164" s="56">
        <f>$D164</f>
        <v>115</v>
      </c>
    </row>
    <row r="165" spans="1:11" ht="12.75">
      <c r="A165" s="8"/>
      <c r="B165" s="8"/>
      <c r="C165" s="8"/>
      <c r="D165" s="8"/>
      <c r="E165" s="8"/>
      <c r="F165" s="54"/>
      <c r="G165" s="1"/>
      <c r="H165" s="1"/>
      <c r="I165" s="8"/>
      <c r="J165" s="8"/>
      <c r="K165" s="8"/>
    </row>
    <row r="166" spans="1:6" ht="12.75">
      <c r="A166" s="2"/>
      <c r="B166" s="58" t="s">
        <v>60</v>
      </c>
      <c r="C166" s="2"/>
      <c r="D166" s="2"/>
      <c r="E166" s="2"/>
      <c r="F166" s="41"/>
    </row>
    <row r="167" spans="3:24" ht="12.75">
      <c r="C167" s="1"/>
      <c r="H167" s="44" t="s">
        <v>22</v>
      </c>
      <c r="L167" s="42">
        <f>SUM(SMALL(L$4:L$166,{9,10,11,12,13,14,15,16}))</f>
        <v>546</v>
      </c>
      <c r="M167" s="42">
        <f>SUM(SMALL(M$4:M$166,{9,10,11,12,13,14,15,16}))</f>
        <v>672</v>
      </c>
      <c r="N167" s="42">
        <f>SUM(SMALL(N$4:N$166,{9,10,11,12,13,14,15,16}))</f>
        <v>566</v>
      </c>
      <c r="O167" s="42">
        <f>SUM(SMALL(O$4:O$166,{9,10,11,12,13,14,15,16}))</f>
        <v>464</v>
      </c>
      <c r="P167" s="42">
        <f>SUM(SMALL(P$4:P$166,{9,10,11,12,13,14,15,16}))</f>
        <v>613</v>
      </c>
      <c r="Q167" s="42">
        <f>SUM(SMALL(Q$4:Q$166,{9,10,11,12,13,14,15,16}))</f>
        <v>575</v>
      </c>
      <c r="S167" s="42">
        <f>SUM(SMALL(S$4:S$166,{5,6,7,8}))</f>
        <v>92</v>
      </c>
      <c r="T167" s="42">
        <f>SUM(SMALL(T$4:T$166,{5,6,7,8}))</f>
        <v>166</v>
      </c>
      <c r="U167" s="42">
        <f>SUM(SMALL(U$4:U$166,{5,6,7,8}))</f>
        <v>104</v>
      </c>
      <c r="V167" s="42">
        <f>SUM(SMALL(V$4:V$166,{5,6,7,8}))</f>
        <v>154</v>
      </c>
      <c r="W167" s="42">
        <f>SUM(SMALL(W$4:W$166,{5,6,7,8}))</f>
        <v>197</v>
      </c>
      <c r="X167" s="42">
        <f>SUM(SMALL(X$4:X$166,{5,6,7,8}))</f>
        <v>149</v>
      </c>
    </row>
    <row r="168" spans="3:24" ht="12.75">
      <c r="C168" s="1"/>
      <c r="H168" s="1"/>
      <c r="I168" s="8"/>
      <c r="J168" s="8"/>
      <c r="K168" s="8"/>
      <c r="L168" s="42">
        <f>COUNT(SMALL(L$4:L$166,{9,10,11,12,13,14,15,16}))</f>
        <v>8</v>
      </c>
      <c r="M168" s="42">
        <f>COUNT(SMALL(M$4:M$166,{9,10,11,12,13,14,15,16}))</f>
        <v>8</v>
      </c>
      <c r="N168" s="42">
        <f>COUNT(SMALL(N$4:N$166,{9,10,11,12,13,14,15,16}))</f>
        <v>8</v>
      </c>
      <c r="O168" s="42">
        <f>COUNT(SMALL(O$4:O$166,{9,10,11,12,13,14,15,16}))</f>
        <v>8</v>
      </c>
      <c r="P168" s="42">
        <f>COUNT(SMALL(P$4:P$166,{9,10,11,12,13,14,15,16}))</f>
        <v>8</v>
      </c>
      <c r="Q168" s="42">
        <f>COUNT(SMALL(Q$4:Q$166,{9,10,11,12,13,14,15,16}))</f>
        <v>8</v>
      </c>
      <c r="S168" s="42">
        <f>COUNT(SMALL(S$4:S$166,{5,6,7,8}))</f>
        <v>4</v>
      </c>
      <c r="T168" s="42">
        <f>COUNT(SMALL(T$4:T$166,{5,6,7,8}))</f>
        <v>4</v>
      </c>
      <c r="U168" s="42">
        <f>COUNT(SMALL(U$4:U$166,{5,6,7,8}))</f>
        <v>4</v>
      </c>
      <c r="V168" s="42">
        <f>COUNT(SMALL(V$4:V$166,{5,6,7,8}))</f>
        <v>4</v>
      </c>
      <c r="W168" s="42">
        <f>COUNT(SMALL(W$4:W$166,{5,6,7,8}))</f>
        <v>4</v>
      </c>
      <c r="X168" s="42">
        <f>COUNT(SMALL(X$4:X$166,{5,6,7,8}))</f>
        <v>4</v>
      </c>
    </row>
    <row r="169" spans="3:13" ht="12.75">
      <c r="C169" s="1"/>
      <c r="H169" s="1"/>
      <c r="I169" s="8"/>
      <c r="J169" s="8"/>
      <c r="K169" s="8"/>
      <c r="M169" s="8"/>
    </row>
    <row r="170" spans="3:24" ht="12.75">
      <c r="C170" s="1"/>
      <c r="H170" s="46" t="s">
        <v>23</v>
      </c>
      <c r="L170" s="43">
        <f>SUM(SMALL(L$4:L$166,{17,18,19,20,21,22,23,24}))</f>
        <v>822</v>
      </c>
      <c r="M170" s="43">
        <f>SUM(SMALL(M$4:M$166,{17,18,19,20,21,22,23,24}))</f>
        <v>1005</v>
      </c>
      <c r="N170" s="43">
        <f>SUM(SMALL(N$4:N$166,{17,18,19,20,21,22,23,24}))</f>
        <v>1015</v>
      </c>
      <c r="O170" s="8"/>
      <c r="P170" s="43">
        <f>SUM(SMALL(P$4:P$166,{17,18,19,20,21,22,23,24}))</f>
        <v>950</v>
      </c>
      <c r="Q170" s="43">
        <f>SUM(SMALL(Q$4:Q$166,{17,18,19,20,21,22,23,24}))</f>
        <v>1036</v>
      </c>
      <c r="S170" s="43">
        <f>SUM(SMALL(S$4:S$166,{9,10,11,12}))</f>
        <v>183</v>
      </c>
      <c r="T170" s="43">
        <f>SUM(SMALL(T$4:T$166,{9,10,11,12}))</f>
        <v>241</v>
      </c>
      <c r="U170" s="43">
        <f>SUM(SMALL(U$4:U$166,{9,10,11,12}))</f>
        <v>235</v>
      </c>
      <c r="W170" s="43">
        <f>SUM(SMALL(W$4:W$166,{9,10,11,12}))</f>
        <v>279</v>
      </c>
      <c r="X170" s="43">
        <f>SUM(SMALL(X$4:X$166,{9,10,11,12}))</f>
        <v>232</v>
      </c>
    </row>
    <row r="171" spans="3:24" ht="12.75">
      <c r="C171" s="1"/>
      <c r="H171" s="1"/>
      <c r="L171" s="43">
        <f>COUNT(SMALL(L$4:L$166,{17,18,19,20,21,22,23,24}))</f>
        <v>8</v>
      </c>
      <c r="M171" s="43">
        <f>COUNT(SMALL(M$4:M$166,{17,18,19,20,21,22,23,24}))</f>
        <v>8</v>
      </c>
      <c r="N171" s="43">
        <f>COUNT(SMALL(N$4:N$166,{17,18,19,20,21,22,23,24}))</f>
        <v>8</v>
      </c>
      <c r="O171" s="8"/>
      <c r="P171" s="43">
        <f>COUNT(SMALL(P$4:P$166,{17,18,19,20,21,22,23,24}))</f>
        <v>8</v>
      </c>
      <c r="Q171" s="43">
        <f>COUNT(SMALL(Q$4:Q$166,{17,18,19,20,21,22,23,24}))</f>
        <v>8</v>
      </c>
      <c r="S171" s="43">
        <f>COUNT(SMALL(S$4:S$166,{9,10,11,12}))</f>
        <v>4</v>
      </c>
      <c r="T171" s="43">
        <f>COUNT(SMALL(T$4:T$166,{9,10,11,12}))</f>
        <v>4</v>
      </c>
      <c r="U171" s="43">
        <f>COUNT(SMALL(U$4:U$166,{9,10,11,12}))</f>
        <v>4</v>
      </c>
      <c r="W171" s="43">
        <f>COUNT(SMALL(W$4:W$166,{9,10,11,12}))</f>
        <v>4</v>
      </c>
      <c r="X171" s="43">
        <f>COUNT(SMALL(X$4:X$166,{9,10,11,12}))</f>
        <v>4</v>
      </c>
    </row>
    <row r="172" spans="3:8" ht="12.75">
      <c r="C172" s="1"/>
      <c r="H172" s="1"/>
    </row>
    <row r="173" spans="3:24" ht="12.75">
      <c r="C173" s="1"/>
      <c r="H173" s="12" t="s">
        <v>24</v>
      </c>
      <c r="Q173" s="13">
        <f>SUM(SMALL(Q$4:Q$166,{25,26,27,28,29,30,31,32}))</f>
        <v>1235</v>
      </c>
      <c r="S173" s="13">
        <f>SUM(SMALL(S$4:S$166,{13,14,15,16}))</f>
        <v>265</v>
      </c>
      <c r="T173" s="13">
        <f>SUM(SMALL(T$4:T$166,{13,14,15,16}))</f>
        <v>304</v>
      </c>
      <c r="U173" s="13">
        <f>SUM(SMALL(U$4:U$166,{13,14,15,16}))</f>
        <v>328</v>
      </c>
      <c r="W173" s="13">
        <f>SUM(SMALL(W$4:W$166,{13,14,15,16}))</f>
        <v>391</v>
      </c>
      <c r="X173" s="13">
        <f>SUM(SMALL(X$4:X$166,{13,14,15,16}))</f>
        <v>346</v>
      </c>
    </row>
    <row r="174" spans="3:24" ht="12.75">
      <c r="C174" s="1"/>
      <c r="Q174" s="13">
        <f>COUNT(SMALL(Q$4:Q$166,{25,26,27,28,29,30,31,32}))</f>
        <v>8</v>
      </c>
      <c r="S174" s="13">
        <f>COUNT(SMALL(S$4:S$166,{13,14,15,16}))</f>
        <v>4</v>
      </c>
      <c r="T174" s="13">
        <f>COUNT(SMALL(T$4:T$166,{13,14,15,16}))</f>
        <v>4</v>
      </c>
      <c r="U174" s="13">
        <f>COUNT(SMALL(U$4:U$166,{13,14,15,16}))</f>
        <v>4</v>
      </c>
      <c r="W174" s="13">
        <f>COUNT(SMALL(W$4:W$166,{13,14,15,16}))</f>
        <v>4</v>
      </c>
      <c r="X174" s="13">
        <f>COUNT(SMALL(X$4:X$166,{13,14,15,16}))</f>
        <v>4</v>
      </c>
    </row>
    <row r="175" ht="12.75">
      <c r="C175" s="1"/>
    </row>
    <row r="176" spans="3:24" ht="12.75">
      <c r="C176" s="1"/>
      <c r="H176" s="51" t="s">
        <v>25</v>
      </c>
      <c r="S176" s="45">
        <f>SUM(SMALL(S$4:S$166,{17,18,19,20}))</f>
        <v>319</v>
      </c>
      <c r="T176" s="45">
        <f>SUM(SMALL(T$4:T$166,{17,18,19,20}))</f>
        <v>419</v>
      </c>
      <c r="U176" s="45">
        <f>SUM(SMALL(U$4:U$166,{17,18,19,20}))</f>
        <v>391</v>
      </c>
      <c r="X176" s="45">
        <f>SUM(SMALL(X$4:X$166,{17,18,19,20}))</f>
        <v>419</v>
      </c>
    </row>
    <row r="177" spans="3:24" ht="12.75">
      <c r="C177" s="1"/>
      <c r="S177" s="45">
        <f>COUNT(SMALL(S$4:S$166,{17,18,19,20}))</f>
        <v>4</v>
      </c>
      <c r="T177" s="45">
        <f>COUNT(SMALL(T$4:T$166,{17,18,19,20}))</f>
        <v>4</v>
      </c>
      <c r="U177" s="45">
        <f>COUNT(SMALL(U$4:U$166,{17,18,19,20}))</f>
        <v>4</v>
      </c>
      <c r="X177" s="45">
        <f>COUNT(SMALL(X$4:X$166,{17,18,19,20}))</f>
        <v>4</v>
      </c>
    </row>
    <row r="178" ht="12.75">
      <c r="C178" s="1"/>
    </row>
    <row r="179" spans="3:21" ht="12.75">
      <c r="C179" s="1"/>
      <c r="H179" s="57" t="s">
        <v>42</v>
      </c>
      <c r="U179" s="56">
        <f>SUM(SMALL(U$4:U$166,{21,22,23,24}))</f>
        <v>429</v>
      </c>
    </row>
    <row r="180" ht="12.75">
      <c r="U180" s="56">
        <f>COUNT(SMALL(U$4:U$166,{21,22,23,24}))</f>
        <v>4</v>
      </c>
    </row>
    <row r="208" spans="5:11" ht="12.75">
      <c r="E208" s="63">
        <v>1486</v>
      </c>
      <c r="F208" s="64">
        <v>0.02837962962962963</v>
      </c>
      <c r="G208" t="s">
        <v>415</v>
      </c>
      <c r="H208" t="s">
        <v>416</v>
      </c>
      <c r="I208" s="2" t="s">
        <v>406</v>
      </c>
      <c r="J208" s="2" t="s">
        <v>2</v>
      </c>
      <c r="K208" s="2" t="s">
        <v>1</v>
      </c>
    </row>
  </sheetData>
  <sheetProtection/>
  <printOptions/>
  <pageMargins left="0.75" right="0.75" top="1.14" bottom="1.3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2"/>
  <sheetViews>
    <sheetView showZeros="0" zoomScale="75" zoomScaleNormal="75" zoomScalePageLayoutView="0" workbookViewId="0" topLeftCell="A1">
      <pane xSplit="11" ySplit="3" topLeftCell="L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L4" sqref="L4"/>
    </sheetView>
  </sheetViews>
  <sheetFormatPr defaultColWidth="9.140625" defaultRowHeight="12.75"/>
  <cols>
    <col min="1" max="1" width="7.140625" style="0" customWidth="1"/>
    <col min="2" max="2" width="5.7109375" style="0" bestFit="1" customWidth="1"/>
    <col min="3" max="4" width="5.28125" style="0" bestFit="1" customWidth="1"/>
    <col min="5" max="5" width="5.8515625" style="0" bestFit="1" customWidth="1"/>
    <col min="6" max="6" width="7.7109375" style="0" customWidth="1"/>
    <col min="7" max="7" width="10.57421875" style="0" customWidth="1"/>
    <col min="8" max="8" width="15.00390625" style="0" bestFit="1" customWidth="1"/>
    <col min="9" max="9" width="6.00390625" style="2" customWidth="1"/>
    <col min="10" max="10" width="6.57421875" style="2" customWidth="1"/>
    <col min="11" max="11" width="5.421875" style="2" bestFit="1" customWidth="1"/>
    <col min="12" max="17" width="8.57421875" style="2" bestFit="1" customWidth="1"/>
    <col min="18" max="18" width="1.7109375" style="8" customWidth="1"/>
    <col min="19" max="24" width="8.57421875" style="2" bestFit="1" customWidth="1"/>
  </cols>
  <sheetData>
    <row r="1" spans="1:24" s="4" customFormat="1" ht="12.75">
      <c r="A1" s="7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5" t="s">
        <v>26</v>
      </c>
      <c r="M1" s="5" t="s">
        <v>45</v>
      </c>
      <c r="N1" s="5" t="s">
        <v>38</v>
      </c>
      <c r="O1" s="5" t="s">
        <v>46</v>
      </c>
      <c r="P1" s="5" t="s">
        <v>2</v>
      </c>
      <c r="Q1" s="5" t="s">
        <v>33</v>
      </c>
      <c r="R1" s="11"/>
      <c r="S1" s="11" t="s">
        <v>26</v>
      </c>
      <c r="T1" s="11" t="s">
        <v>45</v>
      </c>
      <c r="U1" s="11" t="s">
        <v>38</v>
      </c>
      <c r="V1" s="11" t="s">
        <v>46</v>
      </c>
      <c r="W1" s="11" t="s">
        <v>2</v>
      </c>
      <c r="X1" s="11" t="s">
        <v>33</v>
      </c>
    </row>
    <row r="2" spans="1:24" ht="12.75">
      <c r="A2" s="7" t="s">
        <v>634</v>
      </c>
      <c r="B2" s="7"/>
      <c r="C2" s="7"/>
      <c r="D2" s="7"/>
      <c r="E2" s="7"/>
      <c r="F2" s="7"/>
      <c r="G2" s="7"/>
      <c r="H2" s="7"/>
      <c r="I2" s="7"/>
      <c r="J2" s="7"/>
      <c r="K2" s="7"/>
      <c r="L2" s="9">
        <f>SUM(SMALL(L$4:L$248,{1,2,3,4,5,6,7,8,9,10,11,12}))</f>
        <v>437</v>
      </c>
      <c r="M2" s="9">
        <f>SUM(SMALL(M$4:M$248,{1,2,3,4,5,6,7,8,9,10,11,12}))</f>
        <v>967</v>
      </c>
      <c r="N2" s="9">
        <f>SUM(SMALL(N$4:N$248,{1,2,3,4,5,6,7,8,9,10,11,12}))</f>
        <v>652</v>
      </c>
      <c r="O2" s="9">
        <f>SUM(SMALL(O$4:O$248,{1,2,3,4,5,6,7,8,9,10,11,12}))</f>
        <v>313</v>
      </c>
      <c r="P2" s="9">
        <f>SUM(SMALL(P$4:P$248,{1,2,3,4,5,6,7,8,9,10,11,12}))</f>
        <v>372</v>
      </c>
      <c r="Q2" s="9">
        <f>SUM(SMALL(Q$4:Q$248,{1,2,3,4,5,6,7,8,9,10,11,12}))</f>
        <v>314</v>
      </c>
      <c r="R2" s="11"/>
      <c r="S2" s="9">
        <f>SUM(SMALL(S$4:S$248,{1,2,3,4,5,6}))</f>
        <v>150</v>
      </c>
      <c r="T2" s="9">
        <f>SUM(SMALL(T$4:T$248,{1,2,3,4,5,6}))</f>
        <v>172</v>
      </c>
      <c r="U2" s="9">
        <f>SUM(SMALL(U$4:U$248,{1,2,3,4,5,6}))</f>
        <v>113</v>
      </c>
      <c r="V2" s="9">
        <f>SUM(SMALL(V$4:V$248,{1,2,3,4,5,6}))</f>
        <v>48</v>
      </c>
      <c r="W2" s="9">
        <f>SUM(SMALL(W$4:W$248,{1,2,3,4,5,6}))</f>
        <v>151</v>
      </c>
      <c r="X2" s="9">
        <f>SUM(SMALL(X$4:X$248,{1,2,3,4,5,6}))</f>
        <v>100</v>
      </c>
    </row>
    <row r="3" spans="1:24" s="4" customFormat="1" ht="12.75">
      <c r="A3" s="5" t="s">
        <v>21</v>
      </c>
      <c r="B3" s="5" t="s">
        <v>3</v>
      </c>
      <c r="C3" s="5" t="s">
        <v>20</v>
      </c>
      <c r="D3" s="5" t="s">
        <v>4</v>
      </c>
      <c r="E3" s="5" t="s">
        <v>5</v>
      </c>
      <c r="F3" s="5" t="s">
        <v>6</v>
      </c>
      <c r="G3" s="4" t="s">
        <v>7</v>
      </c>
      <c r="H3" s="4" t="s">
        <v>8</v>
      </c>
      <c r="I3" s="5" t="s">
        <v>9</v>
      </c>
      <c r="J3" s="5" t="s">
        <v>10</v>
      </c>
      <c r="K3" s="5" t="s">
        <v>11</v>
      </c>
      <c r="L3" s="9">
        <f>COUNT(SMALL(L$4:L$248,{1,2,3,4,5,6,7,8,9,10,11,12}))</f>
        <v>12</v>
      </c>
      <c r="M3" s="9">
        <f>COUNT(SMALL(M$4:M$248,{1,2,3,4,5,6,7,8,9,10,11,12}))</f>
        <v>12</v>
      </c>
      <c r="N3" s="9">
        <f>COUNT(SMALL(N$4:N$248,{1,2,3,4,5,6,7,8,9,10,11,12}))</f>
        <v>12</v>
      </c>
      <c r="O3" s="9">
        <f>COUNT(SMALL(O$4:O$248,{1,2,3,4,5,6,7,8,9,10,11,12}))</f>
        <v>12</v>
      </c>
      <c r="P3" s="9">
        <f>COUNT(SMALL(P$4:P$248,{1,2,3,4,5,6,7,8,9,10,11,12}))</f>
        <v>12</v>
      </c>
      <c r="Q3" s="9">
        <f>COUNT(SMALL(Q$4:Q$248,{1,2,3,4,5,6,7,8,9,10,11,12}))</f>
        <v>12</v>
      </c>
      <c r="R3" s="11"/>
      <c r="S3" s="9">
        <f>COUNT(SMALL(S$4:S$248,{1,2,3,4,5,6}))</f>
        <v>6</v>
      </c>
      <c r="T3" s="9">
        <f>COUNT(SMALL(T$4:T$248,{1,2,3,4,5,6}))</f>
        <v>6</v>
      </c>
      <c r="U3" s="9">
        <f>COUNT(SMALL(U$4:U$248,{1,2,3,4,5,6}))</f>
        <v>6</v>
      </c>
      <c r="V3" s="9">
        <f>COUNT(SMALL(V$4:V$248,{1,2,3,4,5,6}))</f>
        <v>6</v>
      </c>
      <c r="W3" s="9">
        <f>COUNT(SMALL(W$4:W$248,{1,2,3,4,5,6}))</f>
        <v>6</v>
      </c>
      <c r="X3" s="9">
        <f>COUNT(SMALL(X$4:X$248,{1,2,3,4,5,6}))</f>
        <v>6</v>
      </c>
    </row>
    <row r="4" spans="1:25" ht="12.75">
      <c r="A4" s="8">
        <v>1</v>
      </c>
      <c r="B4" s="8">
        <v>1</v>
      </c>
      <c r="C4" s="8"/>
      <c r="D4" s="8"/>
      <c r="E4" s="63">
        <v>45</v>
      </c>
      <c r="F4" s="64">
        <v>0.02241898148148148</v>
      </c>
      <c r="G4" t="s">
        <v>67</v>
      </c>
      <c r="H4" t="s">
        <v>68</v>
      </c>
      <c r="I4" s="2" t="s">
        <v>69</v>
      </c>
      <c r="J4" s="2" t="s">
        <v>26</v>
      </c>
      <c r="K4" s="2" t="s">
        <v>0</v>
      </c>
      <c r="L4" s="63">
        <f>$B4</f>
        <v>1</v>
      </c>
      <c r="M4" s="63"/>
      <c r="N4" s="63"/>
      <c r="O4" s="63"/>
      <c r="P4" s="63"/>
      <c r="Q4" s="63"/>
      <c r="S4" s="63"/>
      <c r="T4" s="63"/>
      <c r="U4" s="63"/>
      <c r="V4" s="63"/>
      <c r="W4" s="63"/>
      <c r="X4" s="63"/>
      <c r="Y4" s="1"/>
    </row>
    <row r="5" spans="1:25" ht="12.75">
      <c r="A5" s="8">
        <v>2</v>
      </c>
      <c r="B5" s="8">
        <v>2</v>
      </c>
      <c r="C5" s="8"/>
      <c r="D5" s="8"/>
      <c r="E5" s="63">
        <v>1416</v>
      </c>
      <c r="F5" s="64">
        <v>0.022511574074074076</v>
      </c>
      <c r="G5" t="s">
        <v>70</v>
      </c>
      <c r="H5" t="s">
        <v>71</v>
      </c>
      <c r="I5" s="2" t="s">
        <v>69</v>
      </c>
      <c r="J5" s="2" t="s">
        <v>2</v>
      </c>
      <c r="K5" s="2" t="s">
        <v>0</v>
      </c>
      <c r="L5" s="63"/>
      <c r="M5" s="63"/>
      <c r="N5" s="63"/>
      <c r="O5" s="63"/>
      <c r="P5" s="63">
        <f>$B5</f>
        <v>2</v>
      </c>
      <c r="Q5" s="63"/>
      <c r="S5" s="63"/>
      <c r="T5" s="63"/>
      <c r="U5" s="63"/>
      <c r="V5" s="63"/>
      <c r="W5" s="63"/>
      <c r="X5" s="63"/>
      <c r="Y5" s="1"/>
    </row>
    <row r="6" spans="1:25" ht="12.75">
      <c r="A6" s="8">
        <v>3</v>
      </c>
      <c r="B6" s="8">
        <v>3</v>
      </c>
      <c r="C6" s="8">
        <v>1</v>
      </c>
      <c r="D6" s="8">
        <v>1</v>
      </c>
      <c r="E6" s="63">
        <v>1176</v>
      </c>
      <c r="F6" s="64">
        <v>0.022905092592592595</v>
      </c>
      <c r="G6" t="s">
        <v>72</v>
      </c>
      <c r="H6" t="s">
        <v>73</v>
      </c>
      <c r="I6" s="2" t="s">
        <v>74</v>
      </c>
      <c r="J6" s="2" t="s">
        <v>46</v>
      </c>
      <c r="K6" s="2" t="s">
        <v>0</v>
      </c>
      <c r="L6" s="63"/>
      <c r="M6" s="63"/>
      <c r="N6" s="63"/>
      <c r="O6" s="63">
        <f>$B6</f>
        <v>3</v>
      </c>
      <c r="P6" s="63"/>
      <c r="Q6" s="63"/>
      <c r="S6" s="63"/>
      <c r="T6" s="63"/>
      <c r="U6" s="63"/>
      <c r="V6" s="63">
        <f>$D6</f>
        <v>1</v>
      </c>
      <c r="W6" s="63"/>
      <c r="X6" s="63"/>
      <c r="Y6" s="1"/>
    </row>
    <row r="7" spans="1:25" ht="12.75">
      <c r="A7" s="8">
        <v>4</v>
      </c>
      <c r="B7" s="8">
        <v>4</v>
      </c>
      <c r="C7" s="8"/>
      <c r="D7" s="8"/>
      <c r="E7" s="63">
        <v>1134</v>
      </c>
      <c r="F7" s="64">
        <v>0.02306712962962963</v>
      </c>
      <c r="G7" t="s">
        <v>67</v>
      </c>
      <c r="H7" t="s">
        <v>75</v>
      </c>
      <c r="I7" s="2" t="s">
        <v>69</v>
      </c>
      <c r="J7" s="2" t="s">
        <v>46</v>
      </c>
      <c r="K7" s="2" t="s">
        <v>0</v>
      </c>
      <c r="L7" s="63"/>
      <c r="M7" s="63"/>
      <c r="N7" s="63"/>
      <c r="O7" s="63">
        <f>$B7</f>
        <v>4</v>
      </c>
      <c r="P7" s="63"/>
      <c r="Q7" s="63"/>
      <c r="S7" s="63"/>
      <c r="T7" s="63"/>
      <c r="U7" s="63"/>
      <c r="V7" s="63"/>
      <c r="W7" s="63"/>
      <c r="X7" s="63"/>
      <c r="Y7" s="1"/>
    </row>
    <row r="8" spans="1:25" ht="12.75">
      <c r="A8" s="8">
        <v>5</v>
      </c>
      <c r="B8" s="8">
        <v>5</v>
      </c>
      <c r="C8" s="8"/>
      <c r="D8" s="8"/>
      <c r="E8" s="63">
        <v>1175</v>
      </c>
      <c r="F8" s="64">
        <v>0.023148148148148147</v>
      </c>
      <c r="G8" t="s">
        <v>76</v>
      </c>
      <c r="H8" t="s">
        <v>77</v>
      </c>
      <c r="I8" s="2" t="s">
        <v>69</v>
      </c>
      <c r="J8" s="2" t="s">
        <v>46</v>
      </c>
      <c r="K8" s="2" t="s">
        <v>0</v>
      </c>
      <c r="L8" s="63"/>
      <c r="M8" s="63"/>
      <c r="N8" s="63"/>
      <c r="O8" s="63">
        <f>$B8</f>
        <v>5</v>
      </c>
      <c r="P8" s="63"/>
      <c r="Q8" s="63"/>
      <c r="S8" s="63"/>
      <c r="T8" s="63"/>
      <c r="U8" s="63"/>
      <c r="V8" s="63"/>
      <c r="W8" s="63"/>
      <c r="X8" s="63"/>
      <c r="Y8" s="1"/>
    </row>
    <row r="9" spans="1:25" ht="12.75">
      <c r="A9" s="8">
        <v>6</v>
      </c>
      <c r="B9" s="8">
        <v>6</v>
      </c>
      <c r="C9" s="8">
        <v>2</v>
      </c>
      <c r="D9" s="8">
        <v>2</v>
      </c>
      <c r="E9" s="63">
        <v>1046</v>
      </c>
      <c r="F9" s="64">
        <v>0.023263888888888886</v>
      </c>
      <c r="G9" t="s">
        <v>78</v>
      </c>
      <c r="H9" t="s">
        <v>79</v>
      </c>
      <c r="I9" s="2" t="s">
        <v>74</v>
      </c>
      <c r="J9" s="2" t="s">
        <v>38</v>
      </c>
      <c r="K9" s="2" t="s">
        <v>0</v>
      </c>
      <c r="L9" s="63"/>
      <c r="M9" s="63"/>
      <c r="N9" s="63">
        <f>$B9</f>
        <v>6</v>
      </c>
      <c r="O9" s="63"/>
      <c r="P9" s="63"/>
      <c r="Q9" s="63"/>
      <c r="S9" s="63"/>
      <c r="T9" s="63"/>
      <c r="U9" s="63">
        <f>$D9</f>
        <v>2</v>
      </c>
      <c r="V9" s="63"/>
      <c r="W9" s="63"/>
      <c r="X9" s="63"/>
      <c r="Y9" s="1"/>
    </row>
    <row r="10" spans="1:25" ht="12.75">
      <c r="A10" s="8">
        <v>7</v>
      </c>
      <c r="B10" s="8">
        <v>7</v>
      </c>
      <c r="C10" s="8"/>
      <c r="D10" s="8"/>
      <c r="E10" s="63">
        <v>147</v>
      </c>
      <c r="F10" s="64">
        <v>0.023368055555555555</v>
      </c>
      <c r="G10" t="s">
        <v>80</v>
      </c>
      <c r="H10" t="s">
        <v>81</v>
      </c>
      <c r="I10" s="2" t="s">
        <v>69</v>
      </c>
      <c r="J10" s="2" t="s">
        <v>26</v>
      </c>
      <c r="K10" s="2" t="s">
        <v>0</v>
      </c>
      <c r="L10" s="63">
        <f>$B10</f>
        <v>7</v>
      </c>
      <c r="M10" s="63"/>
      <c r="N10" s="63"/>
      <c r="O10" s="63"/>
      <c r="P10" s="63"/>
      <c r="Q10" s="63"/>
      <c r="S10" s="63"/>
      <c r="T10" s="63"/>
      <c r="U10" s="63"/>
      <c r="V10" s="63"/>
      <c r="W10" s="63"/>
      <c r="X10" s="63"/>
      <c r="Y10" s="1"/>
    </row>
    <row r="11" spans="1:25" ht="12.75">
      <c r="A11" s="8">
        <v>8</v>
      </c>
      <c r="B11" s="8">
        <v>8</v>
      </c>
      <c r="C11" s="8"/>
      <c r="D11" s="8"/>
      <c r="E11" s="63">
        <v>1668</v>
      </c>
      <c r="F11" s="64">
        <v>0.023425925925925923</v>
      </c>
      <c r="G11" t="s">
        <v>72</v>
      </c>
      <c r="H11" t="s">
        <v>82</v>
      </c>
      <c r="I11" s="2" t="s">
        <v>69</v>
      </c>
      <c r="J11" s="2" t="s">
        <v>33</v>
      </c>
      <c r="K11" s="2" t="s">
        <v>0</v>
      </c>
      <c r="L11" s="63"/>
      <c r="M11" s="63"/>
      <c r="N11" s="63"/>
      <c r="O11" s="63"/>
      <c r="P11" s="63"/>
      <c r="Q11" s="63">
        <f>$B11</f>
        <v>8</v>
      </c>
      <c r="S11" s="63"/>
      <c r="T11" s="63"/>
      <c r="U11" s="63"/>
      <c r="V11" s="63"/>
      <c r="W11" s="63"/>
      <c r="X11" s="63"/>
      <c r="Y11" s="1"/>
    </row>
    <row r="12" spans="1:25" ht="12.75">
      <c r="A12" s="8">
        <v>9</v>
      </c>
      <c r="B12" s="8">
        <v>9</v>
      </c>
      <c r="C12" s="8"/>
      <c r="D12" s="8"/>
      <c r="E12" s="63">
        <v>1642</v>
      </c>
      <c r="F12" s="64">
        <v>0.023483796296296294</v>
      </c>
      <c r="G12" t="s">
        <v>67</v>
      </c>
      <c r="H12" t="s">
        <v>83</v>
      </c>
      <c r="I12" s="2" t="s">
        <v>69</v>
      </c>
      <c r="J12" s="2" t="s">
        <v>33</v>
      </c>
      <c r="K12" s="2" t="s">
        <v>0</v>
      </c>
      <c r="L12" s="63"/>
      <c r="M12" s="63"/>
      <c r="N12" s="63"/>
      <c r="O12" s="63"/>
      <c r="P12" s="63"/>
      <c r="Q12" s="63">
        <f>$B12</f>
        <v>9</v>
      </c>
      <c r="S12" s="63"/>
      <c r="T12" s="63"/>
      <c r="U12" s="63"/>
      <c r="V12" s="63"/>
      <c r="W12" s="63"/>
      <c r="X12" s="63"/>
      <c r="Y12" s="1"/>
    </row>
    <row r="13" spans="1:25" ht="12.75">
      <c r="A13" s="8">
        <v>10</v>
      </c>
      <c r="B13" s="8">
        <v>10</v>
      </c>
      <c r="C13" s="8"/>
      <c r="D13" s="8"/>
      <c r="E13" s="63">
        <v>1600</v>
      </c>
      <c r="F13" s="64">
        <v>0.023599537037037037</v>
      </c>
      <c r="G13" t="s">
        <v>84</v>
      </c>
      <c r="H13" t="s">
        <v>85</v>
      </c>
      <c r="I13" s="2" t="s">
        <v>69</v>
      </c>
      <c r="J13" s="2" t="s">
        <v>33</v>
      </c>
      <c r="K13" s="2" t="s">
        <v>0</v>
      </c>
      <c r="L13" s="63"/>
      <c r="M13" s="63"/>
      <c r="N13" s="63"/>
      <c r="O13" s="63"/>
      <c r="P13" s="63"/>
      <c r="Q13" s="63">
        <f>$B13</f>
        <v>10</v>
      </c>
      <c r="S13" s="63"/>
      <c r="T13" s="63"/>
      <c r="U13" s="63"/>
      <c r="V13" s="63"/>
      <c r="W13" s="63"/>
      <c r="X13" s="63"/>
      <c r="Y13" s="1"/>
    </row>
    <row r="14" spans="1:25" ht="12.75">
      <c r="A14" s="8">
        <v>11</v>
      </c>
      <c r="B14" s="8">
        <v>11</v>
      </c>
      <c r="C14" s="8"/>
      <c r="D14" s="8"/>
      <c r="E14" s="63">
        <v>1431</v>
      </c>
      <c r="F14" s="64">
        <v>0.023657407407407408</v>
      </c>
      <c r="G14" t="s">
        <v>86</v>
      </c>
      <c r="H14" t="s">
        <v>87</v>
      </c>
      <c r="I14" s="2" t="s">
        <v>69</v>
      </c>
      <c r="J14" s="2" t="s">
        <v>2</v>
      </c>
      <c r="K14" s="2" t="s">
        <v>0</v>
      </c>
      <c r="L14" s="63"/>
      <c r="M14" s="63"/>
      <c r="N14" s="63"/>
      <c r="O14" s="63"/>
      <c r="P14" s="63">
        <f>$B14</f>
        <v>11</v>
      </c>
      <c r="Q14" s="63"/>
      <c r="S14" s="63"/>
      <c r="T14" s="63"/>
      <c r="U14" s="63"/>
      <c r="V14" s="63"/>
      <c r="W14" s="63"/>
      <c r="X14" s="63"/>
      <c r="Y14" s="1"/>
    </row>
    <row r="15" spans="1:25" ht="12.75">
      <c r="A15" s="8">
        <v>12</v>
      </c>
      <c r="B15" s="8">
        <v>12</v>
      </c>
      <c r="C15" s="8"/>
      <c r="D15" s="8"/>
      <c r="E15" s="63">
        <v>19</v>
      </c>
      <c r="F15" s="64">
        <v>0.023715277777777776</v>
      </c>
      <c r="G15" t="s">
        <v>88</v>
      </c>
      <c r="H15" t="s">
        <v>89</v>
      </c>
      <c r="I15" s="2" t="s">
        <v>69</v>
      </c>
      <c r="J15" s="2" t="s">
        <v>26</v>
      </c>
      <c r="K15" s="2" t="s">
        <v>0</v>
      </c>
      <c r="L15" s="63">
        <f>$B15</f>
        <v>12</v>
      </c>
      <c r="M15" s="63"/>
      <c r="N15" s="63"/>
      <c r="O15" s="63"/>
      <c r="P15" s="63"/>
      <c r="Q15" s="63"/>
      <c r="S15" s="63"/>
      <c r="T15" s="63"/>
      <c r="U15" s="63"/>
      <c r="V15" s="63"/>
      <c r="W15" s="63"/>
      <c r="X15" s="63"/>
      <c r="Y15" s="1"/>
    </row>
    <row r="16" spans="1:25" ht="12.75">
      <c r="A16" s="8">
        <v>13</v>
      </c>
      <c r="B16" s="8">
        <v>13</v>
      </c>
      <c r="C16" s="8"/>
      <c r="D16" s="8"/>
      <c r="E16" s="63">
        <v>1649</v>
      </c>
      <c r="F16" s="64">
        <v>0.023807870370370368</v>
      </c>
      <c r="G16" t="s">
        <v>90</v>
      </c>
      <c r="H16" t="s">
        <v>91</v>
      </c>
      <c r="I16" s="2" t="s">
        <v>69</v>
      </c>
      <c r="J16" s="2" t="s">
        <v>33</v>
      </c>
      <c r="K16" s="2" t="s">
        <v>0</v>
      </c>
      <c r="L16" s="63"/>
      <c r="M16" s="63"/>
      <c r="N16" s="63"/>
      <c r="O16" s="63"/>
      <c r="P16" s="63"/>
      <c r="Q16" s="63">
        <f>$B16</f>
        <v>13</v>
      </c>
      <c r="S16" s="63"/>
      <c r="T16" s="63"/>
      <c r="U16" s="63"/>
      <c r="V16" s="63"/>
      <c r="W16" s="63"/>
      <c r="X16" s="63"/>
      <c r="Y16" s="1"/>
    </row>
    <row r="17" spans="1:25" ht="12.75">
      <c r="A17" s="8">
        <v>14</v>
      </c>
      <c r="B17" s="8">
        <v>14</v>
      </c>
      <c r="C17" s="8"/>
      <c r="D17" s="8"/>
      <c r="E17" s="63">
        <v>135</v>
      </c>
      <c r="F17" s="64">
        <v>0.023842592592592592</v>
      </c>
      <c r="G17" t="s">
        <v>92</v>
      </c>
      <c r="H17" t="s">
        <v>93</v>
      </c>
      <c r="I17" s="2" t="s">
        <v>69</v>
      </c>
      <c r="J17" s="2" t="s">
        <v>26</v>
      </c>
      <c r="K17" s="2" t="s">
        <v>0</v>
      </c>
      <c r="L17" s="63">
        <f>$B17</f>
        <v>14</v>
      </c>
      <c r="M17" s="63"/>
      <c r="N17" s="63"/>
      <c r="O17" s="63"/>
      <c r="P17" s="63"/>
      <c r="Q17" s="63"/>
      <c r="S17" s="63"/>
      <c r="T17" s="63"/>
      <c r="U17" s="63"/>
      <c r="V17" s="63"/>
      <c r="W17" s="63"/>
      <c r="X17" s="63"/>
      <c r="Y17" s="1"/>
    </row>
    <row r="18" spans="1:25" ht="12.75">
      <c r="A18" s="8">
        <v>15</v>
      </c>
      <c r="B18" s="8">
        <v>15</v>
      </c>
      <c r="C18" s="8"/>
      <c r="D18" s="8"/>
      <c r="E18" s="63">
        <v>143</v>
      </c>
      <c r="F18" s="64">
        <v>0.02392361111111111</v>
      </c>
      <c r="G18" t="s">
        <v>94</v>
      </c>
      <c r="H18" t="s">
        <v>95</v>
      </c>
      <c r="I18" s="2" t="s">
        <v>69</v>
      </c>
      <c r="J18" s="2" t="s">
        <v>26</v>
      </c>
      <c r="K18" s="2" t="s">
        <v>0</v>
      </c>
      <c r="L18" s="63">
        <f>$B18</f>
        <v>15</v>
      </c>
      <c r="M18" s="63"/>
      <c r="N18" s="63"/>
      <c r="O18" s="63"/>
      <c r="P18" s="63"/>
      <c r="Q18" s="63"/>
      <c r="S18" s="63"/>
      <c r="T18" s="63"/>
      <c r="U18" s="63"/>
      <c r="V18" s="63"/>
      <c r="W18" s="63"/>
      <c r="X18" s="63"/>
      <c r="Y18" s="1"/>
    </row>
    <row r="19" spans="1:25" ht="12.75">
      <c r="A19" s="8">
        <v>16</v>
      </c>
      <c r="B19" s="8">
        <v>16</v>
      </c>
      <c r="C19" s="8"/>
      <c r="D19" s="8"/>
      <c r="E19" s="63">
        <v>1603</v>
      </c>
      <c r="F19" s="64">
        <v>0.023993055555555556</v>
      </c>
      <c r="G19" t="s">
        <v>96</v>
      </c>
      <c r="H19" t="s">
        <v>97</v>
      </c>
      <c r="I19" s="2" t="s">
        <v>69</v>
      </c>
      <c r="J19" s="2" t="s">
        <v>33</v>
      </c>
      <c r="K19" s="2" t="s">
        <v>0</v>
      </c>
      <c r="L19" s="63"/>
      <c r="M19" s="63"/>
      <c r="N19" s="63"/>
      <c r="O19" s="63"/>
      <c r="P19" s="63"/>
      <c r="Q19" s="63">
        <f>$B19</f>
        <v>16</v>
      </c>
      <c r="S19" s="63"/>
      <c r="T19" s="63"/>
      <c r="U19" s="63"/>
      <c r="V19" s="63"/>
      <c r="W19" s="63"/>
      <c r="X19" s="63"/>
      <c r="Y19" s="1"/>
    </row>
    <row r="20" spans="1:25" ht="12.75">
      <c r="A20" s="8">
        <v>17</v>
      </c>
      <c r="B20" s="8">
        <v>17</v>
      </c>
      <c r="C20" s="8"/>
      <c r="D20" s="8"/>
      <c r="E20" s="63">
        <v>1162</v>
      </c>
      <c r="F20" s="64">
        <v>0.024050925925925927</v>
      </c>
      <c r="G20" t="s">
        <v>98</v>
      </c>
      <c r="H20" t="s">
        <v>99</v>
      </c>
      <c r="I20" s="2" t="s">
        <v>69</v>
      </c>
      <c r="J20" s="2" t="s">
        <v>46</v>
      </c>
      <c r="K20" s="2" t="s">
        <v>0</v>
      </c>
      <c r="L20" s="63"/>
      <c r="M20" s="63"/>
      <c r="N20" s="63"/>
      <c r="O20" s="63">
        <f>$B20</f>
        <v>17</v>
      </c>
      <c r="P20" s="63"/>
      <c r="Q20" s="63"/>
      <c r="S20" s="63"/>
      <c r="T20" s="63"/>
      <c r="U20" s="63"/>
      <c r="V20" s="63"/>
      <c r="W20" s="63"/>
      <c r="X20" s="63"/>
      <c r="Y20" s="1"/>
    </row>
    <row r="21" spans="1:25" ht="12.75">
      <c r="A21" s="8">
        <v>18</v>
      </c>
      <c r="B21" s="8">
        <v>18</v>
      </c>
      <c r="C21" s="8"/>
      <c r="D21" s="8"/>
      <c r="E21" s="63">
        <v>1161</v>
      </c>
      <c r="F21" s="64">
        <v>0.024108796296296295</v>
      </c>
      <c r="G21" t="s">
        <v>100</v>
      </c>
      <c r="H21" t="s">
        <v>101</v>
      </c>
      <c r="I21" s="2" t="s">
        <v>69</v>
      </c>
      <c r="J21" s="2" t="s">
        <v>46</v>
      </c>
      <c r="K21" s="2" t="s">
        <v>0</v>
      </c>
      <c r="L21" s="63"/>
      <c r="M21" s="63"/>
      <c r="N21" s="63"/>
      <c r="O21" s="63">
        <f>$B21</f>
        <v>18</v>
      </c>
      <c r="P21" s="63"/>
      <c r="Q21" s="63"/>
      <c r="S21" s="63"/>
      <c r="T21" s="63"/>
      <c r="U21" s="63"/>
      <c r="V21" s="63"/>
      <c r="W21" s="63"/>
      <c r="X21" s="63"/>
      <c r="Y21" s="1"/>
    </row>
    <row r="22" spans="1:25" ht="12.75">
      <c r="A22" s="8">
        <v>19</v>
      </c>
      <c r="B22" s="8">
        <v>19</v>
      </c>
      <c r="C22" s="8"/>
      <c r="D22" s="8"/>
      <c r="E22" s="63">
        <v>1433</v>
      </c>
      <c r="F22" s="64">
        <v>0.02412037037037037</v>
      </c>
      <c r="G22" t="s">
        <v>102</v>
      </c>
      <c r="H22" t="s">
        <v>103</v>
      </c>
      <c r="I22" s="2" t="s">
        <v>69</v>
      </c>
      <c r="J22" s="2" t="s">
        <v>2</v>
      </c>
      <c r="K22" s="2" t="s">
        <v>0</v>
      </c>
      <c r="L22" s="63"/>
      <c r="M22" s="63"/>
      <c r="N22" s="63"/>
      <c r="O22" s="63"/>
      <c r="P22" s="63">
        <f>$B22</f>
        <v>19</v>
      </c>
      <c r="Q22" s="63"/>
      <c r="S22" s="63"/>
      <c r="T22" s="63"/>
      <c r="U22" s="63"/>
      <c r="V22" s="63"/>
      <c r="W22" s="63"/>
      <c r="X22" s="63"/>
      <c r="Y22" s="1"/>
    </row>
    <row r="23" spans="1:25" ht="12.75">
      <c r="A23" s="8">
        <v>20</v>
      </c>
      <c r="B23" s="8">
        <v>20</v>
      </c>
      <c r="C23" s="8"/>
      <c r="D23" s="8"/>
      <c r="E23" s="63">
        <v>1031</v>
      </c>
      <c r="F23" s="64">
        <v>0.024305555555555556</v>
      </c>
      <c r="G23" t="s">
        <v>104</v>
      </c>
      <c r="H23" t="s">
        <v>105</v>
      </c>
      <c r="I23" s="2" t="s">
        <v>69</v>
      </c>
      <c r="J23" s="2" t="s">
        <v>38</v>
      </c>
      <c r="K23" s="2" t="s">
        <v>0</v>
      </c>
      <c r="L23" s="63"/>
      <c r="M23" s="63"/>
      <c r="N23" s="63">
        <f>$B23</f>
        <v>20</v>
      </c>
      <c r="O23" s="63"/>
      <c r="P23" s="63"/>
      <c r="Q23" s="63"/>
      <c r="S23" s="63"/>
      <c r="T23" s="63"/>
      <c r="U23" s="63"/>
      <c r="V23" s="63"/>
      <c r="W23" s="63"/>
      <c r="X23" s="63"/>
      <c r="Y23" s="1"/>
    </row>
    <row r="24" spans="1:25" ht="12.75">
      <c r="A24" s="8">
        <v>21</v>
      </c>
      <c r="B24" s="8">
        <v>21</v>
      </c>
      <c r="C24" s="8">
        <v>3</v>
      </c>
      <c r="D24" s="8">
        <v>3</v>
      </c>
      <c r="E24" s="63">
        <v>467</v>
      </c>
      <c r="F24" s="64">
        <v>0.024386574074074074</v>
      </c>
      <c r="G24" t="s">
        <v>106</v>
      </c>
      <c r="H24" t="s">
        <v>107</v>
      </c>
      <c r="I24" s="2" t="s">
        <v>74</v>
      </c>
      <c r="J24" s="2" t="s">
        <v>45</v>
      </c>
      <c r="K24" s="2" t="s">
        <v>0</v>
      </c>
      <c r="L24" s="63"/>
      <c r="M24" s="63">
        <f>$B24</f>
        <v>21</v>
      </c>
      <c r="N24" s="63"/>
      <c r="O24" s="63"/>
      <c r="P24" s="63"/>
      <c r="Q24" s="63"/>
      <c r="S24" s="63"/>
      <c r="T24" s="63">
        <f>$D24</f>
        <v>3</v>
      </c>
      <c r="U24" s="63"/>
      <c r="V24" s="63"/>
      <c r="W24" s="63"/>
      <c r="X24" s="63"/>
      <c r="Y24" s="1"/>
    </row>
    <row r="25" spans="1:25" ht="12.75">
      <c r="A25" s="8">
        <v>22</v>
      </c>
      <c r="B25" s="8">
        <v>22</v>
      </c>
      <c r="C25" s="8"/>
      <c r="D25" s="8"/>
      <c r="E25" s="63">
        <v>1399</v>
      </c>
      <c r="F25" s="64">
        <v>0.024421296296296295</v>
      </c>
      <c r="G25" t="s">
        <v>108</v>
      </c>
      <c r="H25" t="s">
        <v>109</v>
      </c>
      <c r="I25" s="2" t="s">
        <v>69</v>
      </c>
      <c r="J25" s="2" t="s">
        <v>2</v>
      </c>
      <c r="K25" s="2" t="s">
        <v>0</v>
      </c>
      <c r="L25" s="63"/>
      <c r="M25" s="63"/>
      <c r="N25" s="63"/>
      <c r="O25" s="63"/>
      <c r="P25" s="63">
        <f>$B25</f>
        <v>22</v>
      </c>
      <c r="Q25" s="63"/>
      <c r="S25" s="63"/>
      <c r="T25" s="63"/>
      <c r="U25" s="63"/>
      <c r="V25" s="63"/>
      <c r="W25" s="63"/>
      <c r="X25" s="63"/>
      <c r="Y25" s="1"/>
    </row>
    <row r="26" spans="1:25" ht="12.75">
      <c r="A26" s="8">
        <v>23</v>
      </c>
      <c r="B26" s="8">
        <v>23</v>
      </c>
      <c r="C26" s="8">
        <v>4</v>
      </c>
      <c r="D26" s="8">
        <v>4</v>
      </c>
      <c r="E26" s="63">
        <v>1604</v>
      </c>
      <c r="F26" s="64">
        <v>0.024641203703703703</v>
      </c>
      <c r="G26" t="s">
        <v>110</v>
      </c>
      <c r="H26" t="s">
        <v>111</v>
      </c>
      <c r="I26" s="2" t="s">
        <v>74</v>
      </c>
      <c r="J26" s="2" t="s">
        <v>33</v>
      </c>
      <c r="K26" s="2" t="s">
        <v>0</v>
      </c>
      <c r="L26" s="63"/>
      <c r="M26" s="63"/>
      <c r="N26" s="63"/>
      <c r="O26" s="63"/>
      <c r="P26" s="63"/>
      <c r="Q26" s="63">
        <f>$B26</f>
        <v>23</v>
      </c>
      <c r="S26" s="63"/>
      <c r="T26" s="63"/>
      <c r="U26" s="63"/>
      <c r="V26" s="63"/>
      <c r="W26" s="63"/>
      <c r="X26" s="63">
        <f>$D26</f>
        <v>4</v>
      </c>
      <c r="Y26" s="1"/>
    </row>
    <row r="27" spans="1:25" ht="12.75">
      <c r="A27" s="8">
        <v>24</v>
      </c>
      <c r="B27" s="8">
        <v>24</v>
      </c>
      <c r="C27" s="8"/>
      <c r="D27" s="8"/>
      <c r="E27" s="63">
        <v>1440</v>
      </c>
      <c r="F27" s="64">
        <v>0.024699074074074075</v>
      </c>
      <c r="G27" t="s">
        <v>112</v>
      </c>
      <c r="H27" t="s">
        <v>113</v>
      </c>
      <c r="I27" s="2" t="s">
        <v>69</v>
      </c>
      <c r="J27" s="2" t="s">
        <v>2</v>
      </c>
      <c r="K27" s="2" t="s">
        <v>0</v>
      </c>
      <c r="L27" s="63"/>
      <c r="M27" s="63"/>
      <c r="N27" s="63"/>
      <c r="O27" s="63"/>
      <c r="P27" s="63">
        <f>$B27</f>
        <v>24</v>
      </c>
      <c r="Q27" s="63"/>
      <c r="S27" s="63"/>
      <c r="T27" s="63"/>
      <c r="U27" s="63"/>
      <c r="V27" s="63"/>
      <c r="W27" s="63"/>
      <c r="X27" s="63"/>
      <c r="Y27" s="1"/>
    </row>
    <row r="28" spans="1:25" ht="12.75">
      <c r="A28" s="8">
        <v>25</v>
      </c>
      <c r="B28" s="8">
        <v>25</v>
      </c>
      <c r="C28" s="8"/>
      <c r="D28" s="8"/>
      <c r="E28" s="63">
        <v>1660</v>
      </c>
      <c r="F28" s="64">
        <v>0.024722222222222222</v>
      </c>
      <c r="G28" t="s">
        <v>114</v>
      </c>
      <c r="H28" t="s">
        <v>115</v>
      </c>
      <c r="I28" s="2" t="s">
        <v>69</v>
      </c>
      <c r="J28" s="2" t="s">
        <v>33</v>
      </c>
      <c r="K28" s="2" t="s">
        <v>0</v>
      </c>
      <c r="L28" s="63"/>
      <c r="M28" s="63"/>
      <c r="N28" s="63"/>
      <c r="O28" s="63"/>
      <c r="P28" s="63"/>
      <c r="Q28" s="63">
        <f>$B28</f>
        <v>25</v>
      </c>
      <c r="S28" s="63"/>
      <c r="T28" s="63"/>
      <c r="U28" s="63"/>
      <c r="V28" s="63"/>
      <c r="W28" s="63"/>
      <c r="X28" s="63"/>
      <c r="Y28" s="1"/>
    </row>
    <row r="29" spans="1:25" ht="12.75">
      <c r="A29" s="8">
        <v>26</v>
      </c>
      <c r="B29" s="8">
        <v>26</v>
      </c>
      <c r="C29" s="8">
        <v>5</v>
      </c>
      <c r="D29" s="8">
        <v>5</v>
      </c>
      <c r="E29" s="63">
        <v>483</v>
      </c>
      <c r="F29" s="64">
        <v>0.024780092592592593</v>
      </c>
      <c r="G29" t="s">
        <v>116</v>
      </c>
      <c r="H29" t="s">
        <v>117</v>
      </c>
      <c r="I29" s="2" t="s">
        <v>74</v>
      </c>
      <c r="J29" s="2" t="s">
        <v>45</v>
      </c>
      <c r="K29" s="2" t="s">
        <v>0</v>
      </c>
      <c r="L29" s="63"/>
      <c r="M29" s="63">
        <f>$B29</f>
        <v>26</v>
      </c>
      <c r="N29" s="63"/>
      <c r="O29" s="63"/>
      <c r="P29" s="63"/>
      <c r="Q29" s="63"/>
      <c r="S29" s="63"/>
      <c r="T29" s="63">
        <f>$D29</f>
        <v>5</v>
      </c>
      <c r="U29" s="63"/>
      <c r="V29" s="63"/>
      <c r="W29" s="63"/>
      <c r="X29" s="63"/>
      <c r="Y29" s="1"/>
    </row>
    <row r="30" spans="1:25" ht="12.75">
      <c r="A30" s="8">
        <v>27</v>
      </c>
      <c r="B30" s="8">
        <v>27</v>
      </c>
      <c r="C30" s="8"/>
      <c r="D30" s="8"/>
      <c r="E30" s="63">
        <v>1407</v>
      </c>
      <c r="F30" s="64">
        <v>0.024849537037037038</v>
      </c>
      <c r="G30" t="s">
        <v>118</v>
      </c>
      <c r="H30" t="s">
        <v>119</v>
      </c>
      <c r="I30" s="2" t="s">
        <v>69</v>
      </c>
      <c r="J30" s="2" t="s">
        <v>2</v>
      </c>
      <c r="K30" s="2" t="s">
        <v>0</v>
      </c>
      <c r="L30" s="63"/>
      <c r="M30" s="63"/>
      <c r="N30" s="63"/>
      <c r="O30" s="63"/>
      <c r="P30" s="63">
        <f>$B30</f>
        <v>27</v>
      </c>
      <c r="Q30" s="63"/>
      <c r="S30" s="63"/>
      <c r="T30" s="63"/>
      <c r="U30" s="63"/>
      <c r="V30" s="63"/>
      <c r="W30" s="63"/>
      <c r="X30" s="63"/>
      <c r="Y30" s="1"/>
    </row>
    <row r="31" spans="1:25" ht="12.75">
      <c r="A31" s="8">
        <v>28</v>
      </c>
      <c r="B31" s="8">
        <v>28</v>
      </c>
      <c r="C31" s="8">
        <v>6</v>
      </c>
      <c r="D31" s="8">
        <v>6</v>
      </c>
      <c r="E31" s="63">
        <v>1170</v>
      </c>
      <c r="F31" s="64">
        <v>0.024895833333333332</v>
      </c>
      <c r="G31" t="s">
        <v>120</v>
      </c>
      <c r="H31" t="s">
        <v>121</v>
      </c>
      <c r="I31" s="2" t="s">
        <v>74</v>
      </c>
      <c r="J31" s="2" t="s">
        <v>46</v>
      </c>
      <c r="K31" s="2" t="s">
        <v>0</v>
      </c>
      <c r="L31" s="63"/>
      <c r="M31" s="63"/>
      <c r="N31" s="63"/>
      <c r="O31" s="63">
        <f>$B31</f>
        <v>28</v>
      </c>
      <c r="P31" s="63"/>
      <c r="Q31" s="63"/>
      <c r="S31" s="63"/>
      <c r="T31" s="63"/>
      <c r="U31" s="63"/>
      <c r="V31" s="63">
        <f>$D31</f>
        <v>6</v>
      </c>
      <c r="W31" s="63"/>
      <c r="X31" s="63"/>
      <c r="Y31" s="1"/>
    </row>
    <row r="32" spans="1:25" ht="12.75">
      <c r="A32" s="8">
        <v>29</v>
      </c>
      <c r="B32" s="8">
        <v>29</v>
      </c>
      <c r="C32" s="8"/>
      <c r="D32" s="8"/>
      <c r="E32" s="63">
        <v>1011</v>
      </c>
      <c r="F32" s="64">
        <v>0.02497685185185185</v>
      </c>
      <c r="G32" t="s">
        <v>122</v>
      </c>
      <c r="H32" t="s">
        <v>123</v>
      </c>
      <c r="I32" s="2" t="s">
        <v>69</v>
      </c>
      <c r="J32" s="2" t="s">
        <v>38</v>
      </c>
      <c r="K32" s="2" t="s">
        <v>0</v>
      </c>
      <c r="L32" s="63"/>
      <c r="M32" s="63"/>
      <c r="N32" s="63">
        <f>$B32</f>
        <v>29</v>
      </c>
      <c r="O32" s="63"/>
      <c r="P32" s="63"/>
      <c r="Q32" s="63"/>
      <c r="S32" s="63"/>
      <c r="T32" s="63"/>
      <c r="U32" s="63"/>
      <c r="V32" s="63"/>
      <c r="W32" s="63"/>
      <c r="X32" s="63"/>
      <c r="Y32" s="1"/>
    </row>
    <row r="33" spans="1:25" ht="12.75">
      <c r="A33" s="8">
        <v>30</v>
      </c>
      <c r="B33" s="8">
        <v>30</v>
      </c>
      <c r="C33" s="8">
        <v>7</v>
      </c>
      <c r="D33" s="8">
        <v>7</v>
      </c>
      <c r="E33" s="63">
        <v>1138</v>
      </c>
      <c r="F33" s="64">
        <v>0.025011574074074075</v>
      </c>
      <c r="G33" t="s">
        <v>84</v>
      </c>
      <c r="H33" t="s">
        <v>124</v>
      </c>
      <c r="I33" s="2" t="s">
        <v>74</v>
      </c>
      <c r="J33" s="2" t="s">
        <v>46</v>
      </c>
      <c r="K33" s="2" t="s">
        <v>0</v>
      </c>
      <c r="L33" s="63"/>
      <c r="M33" s="63"/>
      <c r="N33" s="63"/>
      <c r="O33" s="63">
        <f>$B33</f>
        <v>30</v>
      </c>
      <c r="P33" s="63"/>
      <c r="Q33" s="63"/>
      <c r="S33" s="63"/>
      <c r="T33" s="63"/>
      <c r="U33" s="63"/>
      <c r="V33" s="63">
        <f>$D33</f>
        <v>7</v>
      </c>
      <c r="W33" s="63"/>
      <c r="X33" s="63"/>
      <c r="Y33" s="1"/>
    </row>
    <row r="34" spans="1:25" ht="12.75">
      <c r="A34" s="8">
        <v>31</v>
      </c>
      <c r="B34" s="8">
        <v>31</v>
      </c>
      <c r="C34" s="8"/>
      <c r="D34" s="8"/>
      <c r="E34" s="63">
        <v>1091</v>
      </c>
      <c r="F34" s="64">
        <v>0.02502314814814815</v>
      </c>
      <c r="G34" t="s">
        <v>125</v>
      </c>
      <c r="H34" t="s">
        <v>126</v>
      </c>
      <c r="I34" s="2" t="s">
        <v>69</v>
      </c>
      <c r="J34" s="2" t="s">
        <v>46</v>
      </c>
      <c r="K34" s="2" t="s">
        <v>0</v>
      </c>
      <c r="L34" s="63"/>
      <c r="M34" s="63"/>
      <c r="N34" s="63"/>
      <c r="O34" s="63">
        <f>$B34</f>
        <v>31</v>
      </c>
      <c r="P34" s="63"/>
      <c r="Q34" s="63"/>
      <c r="S34" s="63"/>
      <c r="T34" s="63"/>
      <c r="U34" s="63"/>
      <c r="V34" s="63"/>
      <c r="W34" s="63"/>
      <c r="X34" s="63"/>
      <c r="Y34" s="1"/>
    </row>
    <row r="35" spans="1:25" ht="12.75">
      <c r="A35" s="8">
        <v>32</v>
      </c>
      <c r="B35" s="8">
        <v>32</v>
      </c>
      <c r="C35" s="8"/>
      <c r="D35" s="8"/>
      <c r="E35" s="63">
        <v>145</v>
      </c>
      <c r="F35" s="64">
        <v>0.025208333333333336</v>
      </c>
      <c r="G35" t="s">
        <v>127</v>
      </c>
      <c r="H35" t="s">
        <v>128</v>
      </c>
      <c r="I35" s="2" t="s">
        <v>69</v>
      </c>
      <c r="J35" s="2" t="s">
        <v>26</v>
      </c>
      <c r="K35" s="2" t="s">
        <v>0</v>
      </c>
      <c r="L35" s="63">
        <f>$B35</f>
        <v>32</v>
      </c>
      <c r="M35" s="63"/>
      <c r="N35" s="63"/>
      <c r="O35" s="63"/>
      <c r="P35" s="63"/>
      <c r="Q35" s="63"/>
      <c r="S35" s="63"/>
      <c r="T35" s="63"/>
      <c r="U35" s="63"/>
      <c r="V35" s="63"/>
      <c r="W35" s="63"/>
      <c r="X35" s="63"/>
      <c r="Y35" s="1"/>
    </row>
    <row r="36" spans="1:25" ht="12.75">
      <c r="A36" s="8">
        <v>34</v>
      </c>
      <c r="B36" s="8">
        <v>33</v>
      </c>
      <c r="C36" s="8">
        <v>1</v>
      </c>
      <c r="D36" s="8">
        <v>8</v>
      </c>
      <c r="E36" s="63">
        <v>1173</v>
      </c>
      <c r="F36" s="64">
        <v>0.025266203703703704</v>
      </c>
      <c r="G36" t="s">
        <v>129</v>
      </c>
      <c r="H36" t="s">
        <v>130</v>
      </c>
      <c r="I36" s="2" t="s">
        <v>131</v>
      </c>
      <c r="J36" s="2" t="s">
        <v>46</v>
      </c>
      <c r="K36" s="2" t="s">
        <v>0</v>
      </c>
      <c r="L36" s="63"/>
      <c r="M36" s="63"/>
      <c r="N36" s="63"/>
      <c r="O36" s="63">
        <f>$B36</f>
        <v>33</v>
      </c>
      <c r="P36" s="63"/>
      <c r="Q36" s="63"/>
      <c r="S36" s="63"/>
      <c r="T36" s="63"/>
      <c r="U36" s="63"/>
      <c r="V36" s="63">
        <f>$D36</f>
        <v>8</v>
      </c>
      <c r="W36" s="63"/>
      <c r="X36" s="63"/>
      <c r="Y36" s="1"/>
    </row>
    <row r="37" spans="1:25" ht="12.75">
      <c r="A37" s="8">
        <v>35</v>
      </c>
      <c r="B37" s="8">
        <v>34</v>
      </c>
      <c r="C37" s="8"/>
      <c r="D37" s="8"/>
      <c r="E37" s="63">
        <v>1653</v>
      </c>
      <c r="F37" s="64">
        <v>0.025277777777777777</v>
      </c>
      <c r="G37" t="s">
        <v>132</v>
      </c>
      <c r="H37" t="s">
        <v>133</v>
      </c>
      <c r="I37" s="2" t="s">
        <v>69</v>
      </c>
      <c r="J37" s="2" t="s">
        <v>33</v>
      </c>
      <c r="K37" s="2" t="s">
        <v>0</v>
      </c>
      <c r="L37" s="63"/>
      <c r="M37" s="63"/>
      <c r="N37" s="63"/>
      <c r="O37" s="63"/>
      <c r="P37" s="63"/>
      <c r="Q37" s="63">
        <f>$B37</f>
        <v>34</v>
      </c>
      <c r="S37" s="63"/>
      <c r="T37" s="63"/>
      <c r="U37" s="63"/>
      <c r="V37" s="63"/>
      <c r="W37" s="63"/>
      <c r="X37" s="63"/>
      <c r="Y37" s="1"/>
    </row>
    <row r="38" spans="1:25" ht="12.75">
      <c r="A38" s="8">
        <v>36</v>
      </c>
      <c r="B38" s="8">
        <v>35</v>
      </c>
      <c r="C38" s="8">
        <v>8</v>
      </c>
      <c r="D38" s="8">
        <v>9</v>
      </c>
      <c r="E38" s="63">
        <v>1397</v>
      </c>
      <c r="F38" s="64">
        <v>0.025289351851851855</v>
      </c>
      <c r="G38" t="s">
        <v>134</v>
      </c>
      <c r="H38" t="s">
        <v>110</v>
      </c>
      <c r="I38" s="2" t="s">
        <v>74</v>
      </c>
      <c r="J38" s="2" t="s">
        <v>2</v>
      </c>
      <c r="K38" s="2" t="s">
        <v>0</v>
      </c>
      <c r="L38" s="63"/>
      <c r="M38" s="63"/>
      <c r="N38" s="63"/>
      <c r="O38" s="63"/>
      <c r="P38" s="63">
        <f>$B38</f>
        <v>35</v>
      </c>
      <c r="Q38" s="63"/>
      <c r="S38" s="63"/>
      <c r="T38" s="63"/>
      <c r="U38" s="63"/>
      <c r="V38" s="63"/>
      <c r="W38" s="63">
        <f>$D38</f>
        <v>9</v>
      </c>
      <c r="X38" s="63"/>
      <c r="Y38" s="1"/>
    </row>
    <row r="39" spans="1:25" ht="12.75">
      <c r="A39" s="8">
        <v>37</v>
      </c>
      <c r="B39" s="8">
        <v>36</v>
      </c>
      <c r="C39" s="8"/>
      <c r="D39" s="8"/>
      <c r="E39" s="63">
        <v>994</v>
      </c>
      <c r="F39" s="64">
        <v>0.02533564814814815</v>
      </c>
      <c r="G39" t="s">
        <v>135</v>
      </c>
      <c r="H39" t="s">
        <v>136</v>
      </c>
      <c r="I39" s="2" t="s">
        <v>69</v>
      </c>
      <c r="J39" s="2" t="s">
        <v>38</v>
      </c>
      <c r="K39" s="2" t="s">
        <v>0</v>
      </c>
      <c r="L39" s="63"/>
      <c r="M39" s="63"/>
      <c r="N39" s="63">
        <f>$B39</f>
        <v>36</v>
      </c>
      <c r="O39" s="63"/>
      <c r="P39" s="63"/>
      <c r="Q39" s="63"/>
      <c r="S39" s="63"/>
      <c r="T39" s="63"/>
      <c r="U39" s="63"/>
      <c r="V39" s="63"/>
      <c r="W39" s="63"/>
      <c r="X39" s="63"/>
      <c r="Y39" s="1"/>
    </row>
    <row r="40" spans="1:25" ht="12.75">
      <c r="A40" s="8">
        <v>38</v>
      </c>
      <c r="B40" s="8">
        <v>37</v>
      </c>
      <c r="C40" s="8"/>
      <c r="D40" s="8"/>
      <c r="E40" s="63">
        <v>1413</v>
      </c>
      <c r="F40" s="64">
        <v>0.025358796296296296</v>
      </c>
      <c r="G40" t="s">
        <v>137</v>
      </c>
      <c r="H40" t="s">
        <v>138</v>
      </c>
      <c r="I40" s="2" t="s">
        <v>69</v>
      </c>
      <c r="J40" s="2" t="s">
        <v>2</v>
      </c>
      <c r="K40" s="2" t="s">
        <v>0</v>
      </c>
      <c r="L40" s="63"/>
      <c r="M40" s="63"/>
      <c r="N40" s="63"/>
      <c r="O40" s="63"/>
      <c r="P40" s="63">
        <f>$B40</f>
        <v>37</v>
      </c>
      <c r="Q40" s="63"/>
      <c r="S40" s="63"/>
      <c r="T40" s="63"/>
      <c r="U40" s="63"/>
      <c r="V40" s="63"/>
      <c r="W40" s="63"/>
      <c r="X40" s="63"/>
      <c r="Y40" s="1"/>
    </row>
    <row r="41" spans="1:25" ht="12.75">
      <c r="A41" s="8">
        <v>39</v>
      </c>
      <c r="B41" s="8">
        <v>38</v>
      </c>
      <c r="C41" s="8">
        <v>9</v>
      </c>
      <c r="D41" s="8">
        <v>10</v>
      </c>
      <c r="E41" s="63">
        <v>1047</v>
      </c>
      <c r="F41" s="64">
        <v>0.025370370370370373</v>
      </c>
      <c r="G41" t="s">
        <v>139</v>
      </c>
      <c r="H41" t="s">
        <v>140</v>
      </c>
      <c r="I41" s="2" t="s">
        <v>74</v>
      </c>
      <c r="J41" s="2" t="s">
        <v>38</v>
      </c>
      <c r="K41" s="2" t="s">
        <v>0</v>
      </c>
      <c r="L41" s="63"/>
      <c r="M41" s="63"/>
      <c r="N41" s="63">
        <f>$B41</f>
        <v>38</v>
      </c>
      <c r="O41" s="63"/>
      <c r="P41" s="63"/>
      <c r="Q41" s="63"/>
      <c r="S41" s="63"/>
      <c r="T41" s="63"/>
      <c r="U41" s="63">
        <f>$D41</f>
        <v>10</v>
      </c>
      <c r="V41" s="63"/>
      <c r="W41" s="63"/>
      <c r="X41" s="63"/>
      <c r="Y41" s="1"/>
    </row>
    <row r="42" spans="1:25" ht="12.75">
      <c r="A42" s="8">
        <v>40</v>
      </c>
      <c r="B42" s="8">
        <v>39</v>
      </c>
      <c r="C42" s="8">
        <v>10</v>
      </c>
      <c r="D42" s="8">
        <v>11</v>
      </c>
      <c r="E42" s="63">
        <v>1159</v>
      </c>
      <c r="F42" s="64">
        <v>0.02539351851851852</v>
      </c>
      <c r="G42" t="s">
        <v>141</v>
      </c>
      <c r="H42" t="s">
        <v>142</v>
      </c>
      <c r="I42" s="2" t="s">
        <v>74</v>
      </c>
      <c r="J42" s="2" t="s">
        <v>46</v>
      </c>
      <c r="K42" s="2" t="s">
        <v>0</v>
      </c>
      <c r="L42" s="63"/>
      <c r="M42" s="63"/>
      <c r="N42" s="63"/>
      <c r="O42" s="63">
        <f>$B42</f>
        <v>39</v>
      </c>
      <c r="P42" s="63"/>
      <c r="Q42" s="63"/>
      <c r="S42" s="63"/>
      <c r="T42" s="63"/>
      <c r="U42" s="63"/>
      <c r="V42" s="63">
        <f>$D42</f>
        <v>11</v>
      </c>
      <c r="W42" s="63"/>
      <c r="X42" s="63"/>
      <c r="Y42" s="1"/>
    </row>
    <row r="43" spans="1:25" ht="12.75">
      <c r="A43" s="8">
        <v>41</v>
      </c>
      <c r="B43" s="8">
        <v>40</v>
      </c>
      <c r="C43" s="8"/>
      <c r="D43" s="8"/>
      <c r="E43" s="63">
        <v>1651</v>
      </c>
      <c r="F43" s="64">
        <v>0.02542824074074074</v>
      </c>
      <c r="G43" t="s">
        <v>86</v>
      </c>
      <c r="H43" t="s">
        <v>143</v>
      </c>
      <c r="I43" s="2" t="s">
        <v>69</v>
      </c>
      <c r="J43" s="2" t="s">
        <v>33</v>
      </c>
      <c r="K43" s="2" t="s">
        <v>0</v>
      </c>
      <c r="L43" s="63"/>
      <c r="M43" s="63"/>
      <c r="N43" s="63"/>
      <c r="O43" s="63"/>
      <c r="P43" s="63"/>
      <c r="Q43" s="63">
        <f>$B43</f>
        <v>40</v>
      </c>
      <c r="S43" s="63"/>
      <c r="T43" s="63"/>
      <c r="U43" s="63"/>
      <c r="V43" s="42"/>
      <c r="W43" s="63"/>
      <c r="X43" s="63"/>
      <c r="Y43" s="1"/>
    </row>
    <row r="44" spans="1:25" ht="12.75">
      <c r="A44" s="8">
        <v>42</v>
      </c>
      <c r="B44" s="8">
        <v>41</v>
      </c>
      <c r="C44" s="8">
        <v>2</v>
      </c>
      <c r="D44" s="8">
        <v>12</v>
      </c>
      <c r="E44" s="63">
        <v>136</v>
      </c>
      <c r="F44" s="64">
        <v>0.025497685185185186</v>
      </c>
      <c r="G44" t="s">
        <v>104</v>
      </c>
      <c r="H44" t="s">
        <v>144</v>
      </c>
      <c r="I44" s="2" t="s">
        <v>131</v>
      </c>
      <c r="J44" s="2" t="s">
        <v>26</v>
      </c>
      <c r="K44" s="2" t="s">
        <v>0</v>
      </c>
      <c r="L44" s="63">
        <f>$B44</f>
        <v>41</v>
      </c>
      <c r="M44" s="63"/>
      <c r="N44" s="63"/>
      <c r="O44" s="63"/>
      <c r="P44" s="63"/>
      <c r="Q44" s="63"/>
      <c r="S44" s="63">
        <f>$D44</f>
        <v>12</v>
      </c>
      <c r="T44" s="63"/>
      <c r="U44" s="63"/>
      <c r="V44" s="42"/>
      <c r="W44" s="63"/>
      <c r="X44" s="63"/>
      <c r="Y44" s="1"/>
    </row>
    <row r="45" spans="1:25" ht="12.75">
      <c r="A45" s="8">
        <v>43</v>
      </c>
      <c r="B45" s="8">
        <v>42</v>
      </c>
      <c r="C45" s="8"/>
      <c r="D45" s="8"/>
      <c r="E45" s="63">
        <v>1656</v>
      </c>
      <c r="F45" s="64">
        <v>0.025520833333333336</v>
      </c>
      <c r="G45" t="s">
        <v>145</v>
      </c>
      <c r="H45" t="s">
        <v>146</v>
      </c>
      <c r="I45" s="2" t="s">
        <v>69</v>
      </c>
      <c r="J45" s="2" t="s">
        <v>33</v>
      </c>
      <c r="K45" s="2" t="s">
        <v>0</v>
      </c>
      <c r="L45" s="63"/>
      <c r="M45" s="63"/>
      <c r="N45" s="63"/>
      <c r="O45" s="63"/>
      <c r="P45" s="63"/>
      <c r="Q45" s="63">
        <f>$B45</f>
        <v>42</v>
      </c>
      <c r="S45" s="63"/>
      <c r="T45" s="63"/>
      <c r="U45" s="63"/>
      <c r="V45" s="42"/>
      <c r="W45" s="63"/>
      <c r="X45" s="63"/>
      <c r="Y45" s="1"/>
    </row>
    <row r="46" spans="1:25" ht="12.75">
      <c r="A46" s="8">
        <v>44</v>
      </c>
      <c r="B46" s="8">
        <v>43</v>
      </c>
      <c r="C46" s="8"/>
      <c r="D46" s="8"/>
      <c r="E46" s="63">
        <v>1371</v>
      </c>
      <c r="F46" s="64">
        <v>0.02574074074074074</v>
      </c>
      <c r="G46" t="s">
        <v>147</v>
      </c>
      <c r="H46" t="s">
        <v>148</v>
      </c>
      <c r="I46" s="2" t="s">
        <v>69</v>
      </c>
      <c r="J46" s="2" t="s">
        <v>2</v>
      </c>
      <c r="K46" s="2" t="s">
        <v>0</v>
      </c>
      <c r="L46" s="63"/>
      <c r="M46" s="63"/>
      <c r="N46" s="63"/>
      <c r="O46" s="63"/>
      <c r="P46" s="63">
        <f>$B46</f>
        <v>43</v>
      </c>
      <c r="Q46" s="63"/>
      <c r="S46" s="63"/>
      <c r="T46" s="63"/>
      <c r="U46" s="63"/>
      <c r="V46" s="42"/>
      <c r="W46" s="63"/>
      <c r="X46" s="63"/>
      <c r="Y46" s="1"/>
    </row>
    <row r="47" spans="1:25" ht="12.75">
      <c r="A47" s="8">
        <v>45</v>
      </c>
      <c r="B47" s="8">
        <v>44</v>
      </c>
      <c r="C47" s="8">
        <v>11</v>
      </c>
      <c r="D47" s="8">
        <v>13</v>
      </c>
      <c r="E47" s="63">
        <v>1024</v>
      </c>
      <c r="F47" s="64">
        <v>0.025833333333333333</v>
      </c>
      <c r="G47" t="s">
        <v>149</v>
      </c>
      <c r="H47" t="s">
        <v>150</v>
      </c>
      <c r="I47" s="2" t="s">
        <v>74</v>
      </c>
      <c r="J47" s="2" t="s">
        <v>38</v>
      </c>
      <c r="K47" s="2" t="s">
        <v>0</v>
      </c>
      <c r="L47" s="63"/>
      <c r="M47" s="63"/>
      <c r="N47" s="63">
        <f>$B47</f>
        <v>44</v>
      </c>
      <c r="O47" s="63"/>
      <c r="P47" s="63"/>
      <c r="Q47" s="63"/>
      <c r="S47" s="63"/>
      <c r="T47" s="63"/>
      <c r="U47" s="63">
        <f>$D47</f>
        <v>13</v>
      </c>
      <c r="V47" s="42"/>
      <c r="W47" s="63"/>
      <c r="X47" s="63"/>
      <c r="Y47" s="1"/>
    </row>
    <row r="48" spans="1:25" ht="12.75">
      <c r="A48" s="8">
        <v>46</v>
      </c>
      <c r="B48" s="8">
        <v>45</v>
      </c>
      <c r="C48" s="8"/>
      <c r="D48" s="8"/>
      <c r="E48" s="63">
        <v>461</v>
      </c>
      <c r="F48" s="64">
        <v>0.0258912037037037</v>
      </c>
      <c r="G48" t="s">
        <v>151</v>
      </c>
      <c r="H48" t="s">
        <v>152</v>
      </c>
      <c r="I48" s="2" t="s">
        <v>69</v>
      </c>
      <c r="J48" s="2" t="s">
        <v>45</v>
      </c>
      <c r="K48" s="2" t="s">
        <v>0</v>
      </c>
      <c r="L48" s="63"/>
      <c r="M48" s="63">
        <f>$B48</f>
        <v>45</v>
      </c>
      <c r="N48" s="63"/>
      <c r="O48" s="63"/>
      <c r="P48" s="63"/>
      <c r="Q48" s="63"/>
      <c r="S48" s="63"/>
      <c r="T48" s="63"/>
      <c r="U48" s="63"/>
      <c r="V48" s="42"/>
      <c r="W48" s="63"/>
      <c r="X48" s="63"/>
      <c r="Y48" s="1"/>
    </row>
    <row r="49" spans="1:25" ht="12.75">
      <c r="A49" s="8">
        <v>47</v>
      </c>
      <c r="B49" s="8">
        <v>46</v>
      </c>
      <c r="C49" s="8"/>
      <c r="D49" s="8"/>
      <c r="E49" s="63">
        <v>1695</v>
      </c>
      <c r="F49" s="64">
        <v>0.025925925925925925</v>
      </c>
      <c r="G49" t="s">
        <v>153</v>
      </c>
      <c r="H49" t="s">
        <v>154</v>
      </c>
      <c r="I49" s="2" t="s">
        <v>69</v>
      </c>
      <c r="J49" s="2" t="s">
        <v>33</v>
      </c>
      <c r="K49" s="2" t="s">
        <v>0</v>
      </c>
      <c r="L49" s="63"/>
      <c r="M49" s="63"/>
      <c r="N49" s="63"/>
      <c r="O49" s="63"/>
      <c r="P49" s="63"/>
      <c r="Q49" s="63">
        <f>$B49</f>
        <v>46</v>
      </c>
      <c r="S49" s="63"/>
      <c r="T49" s="63"/>
      <c r="U49" s="63"/>
      <c r="V49" s="42"/>
      <c r="W49" s="63"/>
      <c r="X49" s="63"/>
      <c r="Y49" s="1"/>
    </row>
    <row r="50" spans="1:24" ht="12.75">
      <c r="A50" s="8">
        <v>48</v>
      </c>
      <c r="B50" s="8">
        <v>47</v>
      </c>
      <c r="C50" s="8"/>
      <c r="D50" s="8"/>
      <c r="E50" s="63">
        <v>1393</v>
      </c>
      <c r="F50" s="64">
        <v>0.02599537037037037</v>
      </c>
      <c r="G50" t="s">
        <v>155</v>
      </c>
      <c r="H50" t="s">
        <v>156</v>
      </c>
      <c r="I50" s="2" t="s">
        <v>69</v>
      </c>
      <c r="J50" s="2" t="s">
        <v>2</v>
      </c>
      <c r="K50" s="2" t="s">
        <v>0</v>
      </c>
      <c r="L50" s="63"/>
      <c r="M50" s="63"/>
      <c r="N50" s="63"/>
      <c r="O50" s="63"/>
      <c r="P50" s="63">
        <f>$B50</f>
        <v>47</v>
      </c>
      <c r="Q50" s="63"/>
      <c r="S50" s="63"/>
      <c r="T50" s="63"/>
      <c r="U50" s="63"/>
      <c r="V50" s="42"/>
      <c r="W50" s="63"/>
      <c r="X50" s="63"/>
    </row>
    <row r="51" spans="1:24" ht="12.75">
      <c r="A51" s="8">
        <v>49</v>
      </c>
      <c r="B51" s="8">
        <v>48</v>
      </c>
      <c r="C51" s="8">
        <v>12</v>
      </c>
      <c r="D51" s="8">
        <v>14</v>
      </c>
      <c r="E51" s="63">
        <v>1587</v>
      </c>
      <c r="F51" s="64">
        <v>0.026053240740740738</v>
      </c>
      <c r="G51" t="s">
        <v>157</v>
      </c>
      <c r="H51" t="s">
        <v>158</v>
      </c>
      <c r="I51" s="2" t="s">
        <v>74</v>
      </c>
      <c r="J51" s="2" t="s">
        <v>33</v>
      </c>
      <c r="K51" s="2" t="s">
        <v>0</v>
      </c>
      <c r="L51" s="63"/>
      <c r="M51" s="63"/>
      <c r="N51" s="63"/>
      <c r="O51" s="63"/>
      <c r="P51" s="63"/>
      <c r="Q51" s="63">
        <f>$B51</f>
        <v>48</v>
      </c>
      <c r="S51" s="63"/>
      <c r="T51" s="63"/>
      <c r="U51" s="63"/>
      <c r="V51" s="42"/>
      <c r="W51" s="63"/>
      <c r="X51" s="63">
        <f>$D51</f>
        <v>14</v>
      </c>
    </row>
    <row r="52" spans="1:24" ht="12.75">
      <c r="A52" s="8">
        <v>50</v>
      </c>
      <c r="B52" s="8">
        <v>49</v>
      </c>
      <c r="C52" s="8">
        <v>3</v>
      </c>
      <c r="D52" s="8">
        <v>15</v>
      </c>
      <c r="E52" s="63">
        <v>1168</v>
      </c>
      <c r="F52" s="64">
        <v>0.026064814814814815</v>
      </c>
      <c r="G52" t="s">
        <v>159</v>
      </c>
      <c r="H52" t="s">
        <v>70</v>
      </c>
      <c r="I52" s="2" t="s">
        <v>131</v>
      </c>
      <c r="J52" s="2" t="s">
        <v>46</v>
      </c>
      <c r="K52" s="2" t="s">
        <v>0</v>
      </c>
      <c r="L52" s="63"/>
      <c r="M52" s="63"/>
      <c r="N52" s="63"/>
      <c r="O52" s="63">
        <f>$B52</f>
        <v>49</v>
      </c>
      <c r="P52" s="63"/>
      <c r="Q52" s="42"/>
      <c r="S52" s="63"/>
      <c r="T52" s="63"/>
      <c r="U52" s="63"/>
      <c r="V52" s="42">
        <f>$D52</f>
        <v>15</v>
      </c>
      <c r="W52" s="63"/>
      <c r="X52" s="63"/>
    </row>
    <row r="53" spans="1:24" ht="12.75">
      <c r="A53" s="8">
        <v>52</v>
      </c>
      <c r="B53" s="8">
        <v>50</v>
      </c>
      <c r="C53" s="8"/>
      <c r="D53" s="8"/>
      <c r="E53" s="63">
        <v>1409</v>
      </c>
      <c r="F53" s="64">
        <v>0.02621527777777778</v>
      </c>
      <c r="G53" t="s">
        <v>157</v>
      </c>
      <c r="H53" t="s">
        <v>160</v>
      </c>
      <c r="I53" s="2" t="s">
        <v>69</v>
      </c>
      <c r="J53" s="2" t="s">
        <v>2</v>
      </c>
      <c r="K53" s="2" t="s">
        <v>0</v>
      </c>
      <c r="L53" s="63"/>
      <c r="M53" s="63"/>
      <c r="N53" s="63"/>
      <c r="O53" s="63"/>
      <c r="P53" s="63">
        <f>$B53</f>
        <v>50</v>
      </c>
      <c r="Q53" s="42"/>
      <c r="S53" s="63"/>
      <c r="T53" s="63"/>
      <c r="U53" s="63"/>
      <c r="V53" s="42"/>
      <c r="W53" s="63"/>
      <c r="X53" s="63"/>
    </row>
    <row r="54" spans="1:24" ht="12.75">
      <c r="A54" s="8">
        <v>53</v>
      </c>
      <c r="B54" s="8">
        <v>51</v>
      </c>
      <c r="C54" s="8">
        <v>4</v>
      </c>
      <c r="D54" s="8">
        <v>16</v>
      </c>
      <c r="E54" s="63">
        <v>1645</v>
      </c>
      <c r="F54" s="64">
        <v>0.026238425925925925</v>
      </c>
      <c r="G54" t="s">
        <v>161</v>
      </c>
      <c r="H54" t="s">
        <v>162</v>
      </c>
      <c r="I54" s="2" t="s">
        <v>131</v>
      </c>
      <c r="J54" s="2" t="s">
        <v>33</v>
      </c>
      <c r="K54" s="2" t="s">
        <v>0</v>
      </c>
      <c r="L54" s="63"/>
      <c r="M54" s="63"/>
      <c r="N54" s="63"/>
      <c r="O54" s="63"/>
      <c r="P54" s="63"/>
      <c r="Q54" s="42">
        <f>$B54</f>
        <v>51</v>
      </c>
      <c r="S54" s="63"/>
      <c r="T54" s="63"/>
      <c r="U54" s="63"/>
      <c r="V54" s="42"/>
      <c r="W54" s="63"/>
      <c r="X54" s="63">
        <f>$D54</f>
        <v>16</v>
      </c>
    </row>
    <row r="55" spans="1:24" ht="12.75">
      <c r="A55" s="8">
        <v>54</v>
      </c>
      <c r="B55" s="8">
        <v>52</v>
      </c>
      <c r="C55" s="8"/>
      <c r="D55" s="8"/>
      <c r="E55" s="63">
        <v>1659</v>
      </c>
      <c r="F55" s="64">
        <v>0.02630787037037037</v>
      </c>
      <c r="G55" t="s">
        <v>84</v>
      </c>
      <c r="H55" t="s">
        <v>163</v>
      </c>
      <c r="I55" s="2" t="s">
        <v>69</v>
      </c>
      <c r="J55" s="2" t="s">
        <v>33</v>
      </c>
      <c r="K55" s="2" t="s">
        <v>0</v>
      </c>
      <c r="L55" s="63"/>
      <c r="M55" s="63"/>
      <c r="N55" s="63"/>
      <c r="O55" s="63"/>
      <c r="P55" s="63"/>
      <c r="Q55" s="42">
        <f>$B55</f>
        <v>52</v>
      </c>
      <c r="S55" s="63"/>
      <c r="T55" s="63"/>
      <c r="U55" s="63"/>
      <c r="V55" s="42"/>
      <c r="W55" s="63"/>
      <c r="X55" s="63"/>
    </row>
    <row r="56" spans="1:24" ht="12.75">
      <c r="A56" s="8">
        <v>55</v>
      </c>
      <c r="B56" s="8">
        <v>53</v>
      </c>
      <c r="C56" s="8">
        <v>5</v>
      </c>
      <c r="D56" s="8">
        <v>17</v>
      </c>
      <c r="E56" s="63">
        <v>1040</v>
      </c>
      <c r="F56" s="64">
        <v>0.02634259259259259</v>
      </c>
      <c r="G56" t="s">
        <v>164</v>
      </c>
      <c r="H56" t="s">
        <v>165</v>
      </c>
      <c r="I56" s="2" t="s">
        <v>131</v>
      </c>
      <c r="J56" s="2" t="s">
        <v>38</v>
      </c>
      <c r="K56" s="2" t="s">
        <v>0</v>
      </c>
      <c r="L56" s="63"/>
      <c r="M56" s="63"/>
      <c r="N56" s="63">
        <f>$B56</f>
        <v>53</v>
      </c>
      <c r="O56" s="63"/>
      <c r="P56" s="63"/>
      <c r="Q56" s="42"/>
      <c r="S56" s="63"/>
      <c r="T56" s="63"/>
      <c r="U56" s="63">
        <f>$D56</f>
        <v>17</v>
      </c>
      <c r="V56" s="42"/>
      <c r="W56" s="63"/>
      <c r="X56" s="63"/>
    </row>
    <row r="57" spans="1:24" ht="12.75">
      <c r="A57" s="8">
        <v>56</v>
      </c>
      <c r="B57" s="8">
        <v>54</v>
      </c>
      <c r="C57" s="8">
        <v>6</v>
      </c>
      <c r="D57" s="8">
        <v>18</v>
      </c>
      <c r="E57" s="63">
        <v>1599</v>
      </c>
      <c r="F57" s="64">
        <v>0.026354166666666665</v>
      </c>
      <c r="G57" t="s">
        <v>164</v>
      </c>
      <c r="H57" t="s">
        <v>128</v>
      </c>
      <c r="I57" s="2" t="s">
        <v>131</v>
      </c>
      <c r="J57" s="2" t="s">
        <v>33</v>
      </c>
      <c r="K57" s="2" t="s">
        <v>0</v>
      </c>
      <c r="L57" s="63"/>
      <c r="M57" s="63"/>
      <c r="N57" s="63"/>
      <c r="O57" s="63"/>
      <c r="P57" s="63"/>
      <c r="Q57" s="42">
        <f>$B57</f>
        <v>54</v>
      </c>
      <c r="S57" s="63"/>
      <c r="T57" s="63"/>
      <c r="U57" s="63"/>
      <c r="V57" s="42"/>
      <c r="W57" s="63"/>
      <c r="X57" s="63">
        <f>$D57</f>
        <v>18</v>
      </c>
    </row>
    <row r="58" spans="1:24" ht="12.75">
      <c r="A58" s="8">
        <v>58</v>
      </c>
      <c r="B58" s="8">
        <v>55</v>
      </c>
      <c r="C58" s="8"/>
      <c r="D58" s="8"/>
      <c r="E58" s="63">
        <v>1411</v>
      </c>
      <c r="F58" s="64">
        <v>0.026435185185185187</v>
      </c>
      <c r="G58" t="s">
        <v>166</v>
      </c>
      <c r="H58" t="s">
        <v>167</v>
      </c>
      <c r="I58" s="2" t="s">
        <v>69</v>
      </c>
      <c r="J58" s="2" t="s">
        <v>2</v>
      </c>
      <c r="K58" s="2" t="s">
        <v>0</v>
      </c>
      <c r="L58" s="63"/>
      <c r="M58" s="63"/>
      <c r="N58" s="63"/>
      <c r="O58" s="63"/>
      <c r="P58" s="63">
        <f>$B58</f>
        <v>55</v>
      </c>
      <c r="Q58" s="42"/>
      <c r="S58" s="63"/>
      <c r="T58" s="63"/>
      <c r="U58" s="63"/>
      <c r="V58" s="42"/>
      <c r="W58" s="63"/>
      <c r="X58" s="63"/>
    </row>
    <row r="59" spans="1:24" ht="12.75">
      <c r="A59" s="8">
        <v>59</v>
      </c>
      <c r="B59" s="8">
        <v>56</v>
      </c>
      <c r="C59" s="8"/>
      <c r="D59" s="8"/>
      <c r="E59" s="63">
        <v>1128</v>
      </c>
      <c r="F59" s="64">
        <v>0.02644675925925926</v>
      </c>
      <c r="G59" t="s">
        <v>168</v>
      </c>
      <c r="H59" t="s">
        <v>169</v>
      </c>
      <c r="I59" s="2" t="s">
        <v>69</v>
      </c>
      <c r="J59" s="2" t="s">
        <v>46</v>
      </c>
      <c r="K59" s="2" t="s">
        <v>0</v>
      </c>
      <c r="L59" s="63"/>
      <c r="M59" s="63"/>
      <c r="N59" s="63"/>
      <c r="O59" s="63">
        <f>$B59</f>
        <v>56</v>
      </c>
      <c r="P59" s="42"/>
      <c r="Q59" s="42"/>
      <c r="S59" s="63"/>
      <c r="T59" s="63"/>
      <c r="U59" s="63"/>
      <c r="V59" s="42"/>
      <c r="W59" s="63"/>
      <c r="X59" s="63"/>
    </row>
    <row r="60" spans="1:24" ht="12.75">
      <c r="A60" s="8">
        <v>60</v>
      </c>
      <c r="B60" s="8">
        <v>57</v>
      </c>
      <c r="C60" s="8"/>
      <c r="D60" s="8"/>
      <c r="E60" s="63">
        <v>440</v>
      </c>
      <c r="F60" s="64">
        <v>0.02644675925925926</v>
      </c>
      <c r="G60" t="s">
        <v>170</v>
      </c>
      <c r="H60" t="s">
        <v>171</v>
      </c>
      <c r="I60" s="2" t="s">
        <v>69</v>
      </c>
      <c r="J60" s="2" t="s">
        <v>45</v>
      </c>
      <c r="K60" s="2" t="s">
        <v>0</v>
      </c>
      <c r="L60" s="63"/>
      <c r="M60" s="63">
        <f>$B60</f>
        <v>57</v>
      </c>
      <c r="N60" s="63"/>
      <c r="O60" s="42"/>
      <c r="P60" s="42"/>
      <c r="Q60" s="42"/>
      <c r="S60" s="63"/>
      <c r="T60" s="63"/>
      <c r="U60" s="63"/>
      <c r="V60" s="42"/>
      <c r="W60" s="63"/>
      <c r="X60" s="63"/>
    </row>
    <row r="61" spans="1:24" ht="12.75">
      <c r="A61" s="8">
        <v>61</v>
      </c>
      <c r="B61" s="8">
        <v>58</v>
      </c>
      <c r="C61" s="8"/>
      <c r="D61" s="8"/>
      <c r="E61" s="63">
        <v>139</v>
      </c>
      <c r="F61" s="64">
        <v>0.026493055555555554</v>
      </c>
      <c r="G61" t="s">
        <v>172</v>
      </c>
      <c r="H61" t="s">
        <v>173</v>
      </c>
      <c r="I61" s="2" t="s">
        <v>69</v>
      </c>
      <c r="J61" s="2" t="s">
        <v>26</v>
      </c>
      <c r="K61" s="2" t="s">
        <v>0</v>
      </c>
      <c r="L61" s="63">
        <f>$B61</f>
        <v>58</v>
      </c>
      <c r="M61" s="63"/>
      <c r="N61" s="63"/>
      <c r="O61" s="42"/>
      <c r="P61" s="42"/>
      <c r="Q61" s="42"/>
      <c r="S61" s="63"/>
      <c r="T61" s="63"/>
      <c r="U61" s="63"/>
      <c r="V61" s="42"/>
      <c r="W61" s="63"/>
      <c r="X61" s="63"/>
    </row>
    <row r="62" spans="1:24" ht="12.75">
      <c r="A62" s="8">
        <v>62</v>
      </c>
      <c r="B62" s="8">
        <v>59</v>
      </c>
      <c r="C62" s="8">
        <v>13</v>
      </c>
      <c r="D62" s="8">
        <v>19</v>
      </c>
      <c r="E62" s="63">
        <v>1130</v>
      </c>
      <c r="F62" s="64">
        <v>0.026539351851851852</v>
      </c>
      <c r="G62" t="s">
        <v>164</v>
      </c>
      <c r="H62" t="s">
        <v>174</v>
      </c>
      <c r="I62" s="2" t="s">
        <v>74</v>
      </c>
      <c r="J62" s="2" t="s">
        <v>46</v>
      </c>
      <c r="K62" s="2" t="s">
        <v>0</v>
      </c>
      <c r="L62" s="63"/>
      <c r="M62" s="63"/>
      <c r="N62" s="63"/>
      <c r="O62" s="42">
        <f>$B62</f>
        <v>59</v>
      </c>
      <c r="P62" s="42"/>
      <c r="Q62" s="42"/>
      <c r="S62" s="63"/>
      <c r="T62" s="63"/>
      <c r="U62" s="63"/>
      <c r="V62" s="42">
        <f>$D62</f>
        <v>19</v>
      </c>
      <c r="W62" s="63"/>
      <c r="X62" s="63"/>
    </row>
    <row r="63" spans="1:24" ht="12.75">
      <c r="A63" s="8">
        <v>63</v>
      </c>
      <c r="B63" s="8">
        <v>60</v>
      </c>
      <c r="C63" s="8"/>
      <c r="D63" s="8"/>
      <c r="E63" s="63">
        <v>140</v>
      </c>
      <c r="F63" s="64">
        <v>0.026550925925925926</v>
      </c>
      <c r="G63" t="s">
        <v>157</v>
      </c>
      <c r="H63" t="s">
        <v>163</v>
      </c>
      <c r="I63" s="2" t="s">
        <v>69</v>
      </c>
      <c r="J63" s="2" t="s">
        <v>26</v>
      </c>
      <c r="K63" s="2" t="s">
        <v>0</v>
      </c>
      <c r="L63" s="63">
        <f>$B63</f>
        <v>60</v>
      </c>
      <c r="M63" s="63"/>
      <c r="N63" s="63"/>
      <c r="O63" s="42"/>
      <c r="P63" s="42"/>
      <c r="Q63" s="42"/>
      <c r="S63" s="63"/>
      <c r="T63" s="63"/>
      <c r="U63" s="63"/>
      <c r="V63" s="42"/>
      <c r="W63" s="63"/>
      <c r="X63" s="63"/>
    </row>
    <row r="64" spans="1:24" ht="12.75">
      <c r="A64" s="8">
        <v>64</v>
      </c>
      <c r="B64" s="8">
        <v>61</v>
      </c>
      <c r="C64" s="8">
        <v>14</v>
      </c>
      <c r="D64" s="8">
        <v>20</v>
      </c>
      <c r="E64" s="63">
        <v>1643</v>
      </c>
      <c r="F64" s="64">
        <v>0.026597222222222223</v>
      </c>
      <c r="G64" t="s">
        <v>104</v>
      </c>
      <c r="H64" t="s">
        <v>175</v>
      </c>
      <c r="I64" s="2" t="s">
        <v>74</v>
      </c>
      <c r="J64" s="2" t="s">
        <v>33</v>
      </c>
      <c r="K64" s="2" t="s">
        <v>0</v>
      </c>
      <c r="L64" s="63"/>
      <c r="M64" s="63"/>
      <c r="N64" s="63"/>
      <c r="O64" s="42"/>
      <c r="P64" s="42"/>
      <c r="Q64" s="42">
        <f>$B64</f>
        <v>61</v>
      </c>
      <c r="S64" s="63"/>
      <c r="T64" s="63"/>
      <c r="U64" s="63"/>
      <c r="V64" s="42"/>
      <c r="W64" s="63"/>
      <c r="X64" s="63">
        <f>$D64</f>
        <v>20</v>
      </c>
    </row>
    <row r="65" spans="1:24" ht="12.75">
      <c r="A65" s="8">
        <v>65</v>
      </c>
      <c r="B65" s="8">
        <v>62</v>
      </c>
      <c r="C65" s="8">
        <v>15</v>
      </c>
      <c r="D65" s="8">
        <v>21</v>
      </c>
      <c r="E65" s="63">
        <v>1395</v>
      </c>
      <c r="F65" s="53">
        <v>0.02662037037037037</v>
      </c>
      <c r="G65" t="s">
        <v>176</v>
      </c>
      <c r="H65" t="s">
        <v>177</v>
      </c>
      <c r="I65" s="2" t="s">
        <v>74</v>
      </c>
      <c r="J65" s="2" t="s">
        <v>2</v>
      </c>
      <c r="K65" s="2" t="s">
        <v>0</v>
      </c>
      <c r="L65" s="63"/>
      <c r="M65" s="63"/>
      <c r="N65" s="63"/>
      <c r="O65" s="42"/>
      <c r="P65" s="42">
        <f>$B65</f>
        <v>62</v>
      </c>
      <c r="Q65" s="42"/>
      <c r="S65" s="63"/>
      <c r="T65" s="63"/>
      <c r="U65" s="63"/>
      <c r="V65" s="42"/>
      <c r="W65" s="63">
        <f>$D65</f>
        <v>21</v>
      </c>
      <c r="X65" s="63"/>
    </row>
    <row r="66" spans="1:24" ht="12.75">
      <c r="A66" s="8">
        <v>67</v>
      </c>
      <c r="B66" s="8">
        <v>63</v>
      </c>
      <c r="C66" s="8"/>
      <c r="D66" s="8"/>
      <c r="E66" s="63">
        <v>1394</v>
      </c>
      <c r="F66" s="64">
        <v>0.026770833333333334</v>
      </c>
      <c r="G66" t="s">
        <v>78</v>
      </c>
      <c r="H66" t="s">
        <v>178</v>
      </c>
      <c r="I66" s="2" t="s">
        <v>69</v>
      </c>
      <c r="J66" s="2" t="s">
        <v>2</v>
      </c>
      <c r="K66" s="2" t="s">
        <v>0</v>
      </c>
      <c r="L66" s="63"/>
      <c r="M66" s="63"/>
      <c r="N66" s="63"/>
      <c r="O66" s="42"/>
      <c r="P66" s="42">
        <f>$B66</f>
        <v>63</v>
      </c>
      <c r="Q66" s="42"/>
      <c r="S66" s="63"/>
      <c r="T66" s="63"/>
      <c r="U66" s="63"/>
      <c r="V66" s="42"/>
      <c r="W66" s="63"/>
      <c r="X66" s="63"/>
    </row>
    <row r="67" spans="1:24" ht="12.75">
      <c r="A67" s="8">
        <v>68</v>
      </c>
      <c r="B67" s="8">
        <v>64</v>
      </c>
      <c r="C67" s="8"/>
      <c r="D67" s="8"/>
      <c r="E67" s="63">
        <v>29</v>
      </c>
      <c r="F67" s="64">
        <v>0.026782407407407408</v>
      </c>
      <c r="G67" t="s">
        <v>179</v>
      </c>
      <c r="H67" t="s">
        <v>180</v>
      </c>
      <c r="I67" s="2" t="s">
        <v>69</v>
      </c>
      <c r="J67" s="2" t="s">
        <v>26</v>
      </c>
      <c r="K67" s="2" t="s">
        <v>0</v>
      </c>
      <c r="L67" s="63">
        <f>$B67</f>
        <v>64</v>
      </c>
      <c r="M67" s="63"/>
      <c r="N67" s="63"/>
      <c r="O67" s="42"/>
      <c r="P67" s="42"/>
      <c r="Q67" s="42"/>
      <c r="S67" s="63"/>
      <c r="T67" s="63"/>
      <c r="U67" s="63"/>
      <c r="V67" s="42"/>
      <c r="W67" s="63"/>
      <c r="X67" s="63"/>
    </row>
    <row r="68" spans="1:24" ht="12.75">
      <c r="A68" s="8">
        <v>69</v>
      </c>
      <c r="B68" s="8">
        <v>65</v>
      </c>
      <c r="C68" s="8"/>
      <c r="D68" s="8"/>
      <c r="E68" s="63">
        <v>1387</v>
      </c>
      <c r="F68" s="64">
        <v>0.02679398148148148</v>
      </c>
      <c r="G68" t="s">
        <v>181</v>
      </c>
      <c r="H68" t="s">
        <v>182</v>
      </c>
      <c r="I68" s="2" t="s">
        <v>69</v>
      </c>
      <c r="J68" s="2" t="s">
        <v>2</v>
      </c>
      <c r="K68" s="2" t="s">
        <v>0</v>
      </c>
      <c r="L68" s="63"/>
      <c r="M68" s="63"/>
      <c r="N68" s="63"/>
      <c r="O68" s="42"/>
      <c r="P68" s="42">
        <f>$B68</f>
        <v>65</v>
      </c>
      <c r="Q68" s="42"/>
      <c r="S68" s="63"/>
      <c r="T68" s="63"/>
      <c r="U68" s="63"/>
      <c r="V68" s="42"/>
      <c r="W68" s="63"/>
      <c r="X68" s="63"/>
    </row>
    <row r="69" spans="1:24" ht="12.75">
      <c r="A69" s="8">
        <v>70</v>
      </c>
      <c r="B69" s="8">
        <v>66</v>
      </c>
      <c r="C69" s="8">
        <v>16</v>
      </c>
      <c r="D69" s="8">
        <v>22</v>
      </c>
      <c r="E69" s="63">
        <v>31</v>
      </c>
      <c r="F69" s="64">
        <v>0.026898148148148147</v>
      </c>
      <c r="G69" t="s">
        <v>183</v>
      </c>
      <c r="H69" t="s">
        <v>184</v>
      </c>
      <c r="I69" s="2" t="s">
        <v>74</v>
      </c>
      <c r="J69" s="2" t="s">
        <v>26</v>
      </c>
      <c r="K69" s="2" t="s">
        <v>0</v>
      </c>
      <c r="L69" s="63">
        <f>$B69</f>
        <v>66</v>
      </c>
      <c r="M69" s="63"/>
      <c r="N69" s="63"/>
      <c r="O69" s="42"/>
      <c r="P69" s="42"/>
      <c r="Q69" s="42"/>
      <c r="S69" s="63">
        <f>$D69</f>
        <v>22</v>
      </c>
      <c r="T69" s="63"/>
      <c r="U69" s="63"/>
      <c r="V69" s="42"/>
      <c r="W69" s="63"/>
      <c r="X69" s="63"/>
    </row>
    <row r="70" spans="1:24" ht="12.75">
      <c r="A70" s="8">
        <v>72</v>
      </c>
      <c r="B70" s="8">
        <v>67</v>
      </c>
      <c r="C70" s="8">
        <v>7</v>
      </c>
      <c r="D70" s="8">
        <v>23</v>
      </c>
      <c r="E70" s="63">
        <v>146</v>
      </c>
      <c r="F70" s="64">
        <v>0.027002314814814816</v>
      </c>
      <c r="G70" t="s">
        <v>157</v>
      </c>
      <c r="H70" t="s">
        <v>160</v>
      </c>
      <c r="I70" s="2" t="s">
        <v>131</v>
      </c>
      <c r="J70" s="2" t="s">
        <v>26</v>
      </c>
      <c r="K70" s="2" t="s">
        <v>0</v>
      </c>
      <c r="L70" s="63">
        <f>$B70</f>
        <v>67</v>
      </c>
      <c r="M70" s="63"/>
      <c r="N70" s="63"/>
      <c r="O70" s="42"/>
      <c r="P70" s="42"/>
      <c r="Q70" s="42"/>
      <c r="S70" s="63">
        <f>$D70</f>
        <v>23</v>
      </c>
      <c r="T70" s="63"/>
      <c r="U70" s="63"/>
      <c r="V70" s="42"/>
      <c r="W70" s="63"/>
      <c r="X70" s="63"/>
    </row>
    <row r="71" spans="1:24" ht="12.75">
      <c r="A71" s="8">
        <v>73</v>
      </c>
      <c r="B71" s="8">
        <v>68</v>
      </c>
      <c r="C71" s="8">
        <v>8</v>
      </c>
      <c r="D71" s="8">
        <v>24</v>
      </c>
      <c r="E71" s="63">
        <v>1388</v>
      </c>
      <c r="F71" s="64">
        <v>0.02704861111111111</v>
      </c>
      <c r="G71" t="s">
        <v>161</v>
      </c>
      <c r="H71" t="s">
        <v>185</v>
      </c>
      <c r="I71" s="2" t="s">
        <v>131</v>
      </c>
      <c r="J71" s="2" t="s">
        <v>2</v>
      </c>
      <c r="K71" s="2" t="s">
        <v>0</v>
      </c>
      <c r="L71" s="42"/>
      <c r="M71" s="63"/>
      <c r="N71" s="63"/>
      <c r="O71" s="42"/>
      <c r="P71" s="42">
        <f>$B71</f>
        <v>68</v>
      </c>
      <c r="Q71" s="42"/>
      <c r="S71" s="63"/>
      <c r="T71" s="63"/>
      <c r="U71" s="63"/>
      <c r="V71" s="42"/>
      <c r="W71" s="63">
        <f>$D71</f>
        <v>24</v>
      </c>
      <c r="X71" s="63"/>
    </row>
    <row r="72" spans="1:24" ht="12.75">
      <c r="A72" s="8">
        <v>74</v>
      </c>
      <c r="B72" s="8">
        <v>69</v>
      </c>
      <c r="C72" s="8">
        <v>9</v>
      </c>
      <c r="D72" s="8">
        <v>25</v>
      </c>
      <c r="E72" s="63">
        <v>36</v>
      </c>
      <c r="F72" s="64">
        <v>0.027083333333333334</v>
      </c>
      <c r="G72" t="s">
        <v>70</v>
      </c>
      <c r="H72" t="s">
        <v>186</v>
      </c>
      <c r="I72" s="2" t="s">
        <v>131</v>
      </c>
      <c r="J72" s="2" t="s">
        <v>26</v>
      </c>
      <c r="K72" s="2" t="s">
        <v>0</v>
      </c>
      <c r="L72" s="42">
        <f>$B72</f>
        <v>69</v>
      </c>
      <c r="M72" s="63"/>
      <c r="N72" s="63"/>
      <c r="O72" s="42"/>
      <c r="P72" s="42"/>
      <c r="Q72" s="42"/>
      <c r="S72" s="63">
        <f>$D72</f>
        <v>25</v>
      </c>
      <c r="T72" s="63"/>
      <c r="U72" s="63"/>
      <c r="V72" s="42"/>
      <c r="W72" s="63"/>
      <c r="X72" s="63"/>
    </row>
    <row r="73" spans="1:24" ht="12.75">
      <c r="A73" s="8">
        <v>77</v>
      </c>
      <c r="B73" s="8">
        <v>70</v>
      </c>
      <c r="C73" s="8"/>
      <c r="D73" s="8"/>
      <c r="E73" s="63">
        <v>1110</v>
      </c>
      <c r="F73" s="64">
        <v>0.02726851851851852</v>
      </c>
      <c r="G73" t="s">
        <v>187</v>
      </c>
      <c r="H73" t="s">
        <v>188</v>
      </c>
      <c r="I73" s="2" t="s">
        <v>69</v>
      </c>
      <c r="J73" s="2" t="s">
        <v>46</v>
      </c>
      <c r="K73" s="2" t="s">
        <v>0</v>
      </c>
      <c r="L73" s="42"/>
      <c r="M73" s="63"/>
      <c r="N73" s="63"/>
      <c r="O73" s="42">
        <f>$B73</f>
        <v>70</v>
      </c>
      <c r="P73" s="42"/>
      <c r="Q73" s="42"/>
      <c r="S73" s="63"/>
      <c r="T73" s="63"/>
      <c r="U73" s="63"/>
      <c r="V73" s="42"/>
      <c r="W73" s="63"/>
      <c r="X73" s="63"/>
    </row>
    <row r="74" spans="1:24" ht="12.75">
      <c r="A74" s="8">
        <v>78</v>
      </c>
      <c r="B74" s="8">
        <v>71</v>
      </c>
      <c r="C74" s="8">
        <v>10</v>
      </c>
      <c r="D74" s="8">
        <v>26</v>
      </c>
      <c r="E74" s="63">
        <v>472</v>
      </c>
      <c r="F74" s="64">
        <v>0.027303240740740743</v>
      </c>
      <c r="G74" t="s">
        <v>189</v>
      </c>
      <c r="H74" t="s">
        <v>190</v>
      </c>
      <c r="I74" s="2" t="s">
        <v>131</v>
      </c>
      <c r="J74" s="2" t="s">
        <v>45</v>
      </c>
      <c r="K74" s="2" t="s">
        <v>0</v>
      </c>
      <c r="L74" s="42"/>
      <c r="M74" s="63">
        <f>$B74</f>
        <v>71</v>
      </c>
      <c r="N74" s="63"/>
      <c r="O74" s="42"/>
      <c r="P74" s="42"/>
      <c r="Q74" s="42"/>
      <c r="S74" s="63"/>
      <c r="T74" s="63">
        <f>$D74</f>
        <v>26</v>
      </c>
      <c r="U74" s="63"/>
      <c r="V74" s="42"/>
      <c r="W74" s="63"/>
      <c r="X74" s="63"/>
    </row>
    <row r="75" spans="1:24" ht="12.75">
      <c r="A75" s="8">
        <v>79</v>
      </c>
      <c r="B75" s="8">
        <v>72</v>
      </c>
      <c r="C75" s="8">
        <v>11</v>
      </c>
      <c r="D75" s="8">
        <v>27</v>
      </c>
      <c r="E75" s="63">
        <v>1118</v>
      </c>
      <c r="F75" s="64">
        <v>0.02746527777777778</v>
      </c>
      <c r="G75" t="s">
        <v>110</v>
      </c>
      <c r="H75" t="s">
        <v>191</v>
      </c>
      <c r="I75" s="2" t="s">
        <v>131</v>
      </c>
      <c r="J75" s="2" t="s">
        <v>46</v>
      </c>
      <c r="K75" s="2" t="s">
        <v>0</v>
      </c>
      <c r="L75" s="42"/>
      <c r="M75" s="63"/>
      <c r="N75" s="63"/>
      <c r="O75" s="42">
        <f>$B75</f>
        <v>72</v>
      </c>
      <c r="P75" s="42"/>
      <c r="Q75" s="42"/>
      <c r="S75" s="63"/>
      <c r="T75" s="63"/>
      <c r="U75" s="63"/>
      <c r="V75" s="42">
        <f>$D75</f>
        <v>27</v>
      </c>
      <c r="W75" s="63"/>
      <c r="X75" s="63"/>
    </row>
    <row r="76" spans="1:24" ht="12.75">
      <c r="A76" s="8">
        <v>80</v>
      </c>
      <c r="B76" s="8">
        <v>73</v>
      </c>
      <c r="C76" s="8"/>
      <c r="D76" s="8"/>
      <c r="E76" s="63">
        <v>1006</v>
      </c>
      <c r="F76" s="64">
        <v>0.027488425925925927</v>
      </c>
      <c r="G76" t="s">
        <v>192</v>
      </c>
      <c r="H76" t="s">
        <v>185</v>
      </c>
      <c r="I76" s="2" t="s">
        <v>69</v>
      </c>
      <c r="J76" s="2" t="s">
        <v>38</v>
      </c>
      <c r="K76" s="2" t="s">
        <v>0</v>
      </c>
      <c r="L76" s="42"/>
      <c r="M76" s="63"/>
      <c r="N76" s="63">
        <f>$B76</f>
        <v>73</v>
      </c>
      <c r="O76" s="42"/>
      <c r="P76" s="42"/>
      <c r="Q76" s="42"/>
      <c r="S76" s="63"/>
      <c r="T76" s="63"/>
      <c r="U76" s="63"/>
      <c r="V76" s="42"/>
      <c r="W76" s="63"/>
      <c r="X76" s="63"/>
    </row>
    <row r="77" spans="1:24" ht="12.75">
      <c r="A77" s="8">
        <v>81</v>
      </c>
      <c r="B77" s="8">
        <v>74</v>
      </c>
      <c r="C77" s="8">
        <v>12</v>
      </c>
      <c r="D77" s="8">
        <v>28</v>
      </c>
      <c r="E77" s="63">
        <v>1580</v>
      </c>
      <c r="F77" s="64">
        <v>0.02758101851851852</v>
      </c>
      <c r="G77" t="s">
        <v>189</v>
      </c>
      <c r="H77" t="s">
        <v>193</v>
      </c>
      <c r="I77" s="2" t="s">
        <v>131</v>
      </c>
      <c r="J77" s="2" t="s">
        <v>33</v>
      </c>
      <c r="K77" s="2" t="s">
        <v>0</v>
      </c>
      <c r="L77" s="42"/>
      <c r="M77" s="63"/>
      <c r="N77" s="63"/>
      <c r="O77" s="42"/>
      <c r="P77" s="42"/>
      <c r="Q77" s="42">
        <f>$B77</f>
        <v>74</v>
      </c>
      <c r="S77" s="63"/>
      <c r="T77" s="63"/>
      <c r="U77" s="63"/>
      <c r="V77" s="42"/>
      <c r="W77" s="63"/>
      <c r="X77" s="63">
        <f>$D77</f>
        <v>28</v>
      </c>
    </row>
    <row r="78" spans="1:24" ht="12.75">
      <c r="A78" s="8">
        <v>84</v>
      </c>
      <c r="B78" s="8">
        <v>75</v>
      </c>
      <c r="C78" s="8">
        <v>17</v>
      </c>
      <c r="D78" s="8">
        <v>29</v>
      </c>
      <c r="E78" s="63">
        <v>1028</v>
      </c>
      <c r="F78" s="64">
        <v>0.02771990740740741</v>
      </c>
      <c r="G78" t="s">
        <v>194</v>
      </c>
      <c r="H78" t="s">
        <v>195</v>
      </c>
      <c r="I78" s="2" t="s">
        <v>74</v>
      </c>
      <c r="J78" s="2" t="s">
        <v>38</v>
      </c>
      <c r="K78" s="2" t="s">
        <v>0</v>
      </c>
      <c r="L78" s="42"/>
      <c r="M78" s="63"/>
      <c r="N78" s="63">
        <f>$B78</f>
        <v>75</v>
      </c>
      <c r="O78" s="42"/>
      <c r="P78" s="42"/>
      <c r="Q78" s="42"/>
      <c r="S78" s="63"/>
      <c r="T78" s="63"/>
      <c r="U78" s="63">
        <f>$D78</f>
        <v>29</v>
      </c>
      <c r="V78" s="42"/>
      <c r="W78" s="63"/>
      <c r="X78" s="42"/>
    </row>
    <row r="79" spans="1:24" ht="12.75">
      <c r="A79" s="8">
        <v>85</v>
      </c>
      <c r="B79" s="8">
        <v>76</v>
      </c>
      <c r="C79" s="8"/>
      <c r="D79" s="8"/>
      <c r="E79" s="63">
        <v>1124</v>
      </c>
      <c r="F79" s="64">
        <v>0.027766203703703706</v>
      </c>
      <c r="G79" t="s">
        <v>196</v>
      </c>
      <c r="H79" t="s">
        <v>197</v>
      </c>
      <c r="I79" s="2" t="s">
        <v>69</v>
      </c>
      <c r="J79" s="2" t="s">
        <v>46</v>
      </c>
      <c r="K79" s="2" t="s">
        <v>0</v>
      </c>
      <c r="L79" s="42"/>
      <c r="M79" s="63"/>
      <c r="N79" s="63"/>
      <c r="O79" s="42">
        <f>$B79</f>
        <v>76</v>
      </c>
      <c r="P79" s="42"/>
      <c r="Q79" s="42"/>
      <c r="S79" s="63"/>
      <c r="T79" s="63"/>
      <c r="U79" s="63"/>
      <c r="V79" s="42"/>
      <c r="W79" s="63"/>
      <c r="X79" s="42"/>
    </row>
    <row r="80" spans="1:24" ht="12.75">
      <c r="A80" s="8">
        <v>86</v>
      </c>
      <c r="B80" s="8">
        <v>77</v>
      </c>
      <c r="C80" s="8">
        <v>13</v>
      </c>
      <c r="D80" s="8">
        <v>30</v>
      </c>
      <c r="E80" s="63">
        <v>1361</v>
      </c>
      <c r="F80" s="64">
        <v>0.027766203703703706</v>
      </c>
      <c r="G80" t="s">
        <v>198</v>
      </c>
      <c r="H80" t="s">
        <v>199</v>
      </c>
      <c r="I80" s="2" t="s">
        <v>131</v>
      </c>
      <c r="J80" s="2" t="s">
        <v>2</v>
      </c>
      <c r="K80" s="2" t="s">
        <v>0</v>
      </c>
      <c r="L80" s="42"/>
      <c r="M80" s="63"/>
      <c r="N80" s="63"/>
      <c r="O80" s="42"/>
      <c r="P80" s="42">
        <f>$B80</f>
        <v>77</v>
      </c>
      <c r="Q80" s="42"/>
      <c r="S80" s="63"/>
      <c r="T80" s="63"/>
      <c r="U80" s="63"/>
      <c r="V80" s="42"/>
      <c r="W80" s="63">
        <f>$D80</f>
        <v>30</v>
      </c>
      <c r="X80" s="42"/>
    </row>
    <row r="81" spans="1:24" ht="12.75">
      <c r="A81" s="8">
        <v>88</v>
      </c>
      <c r="B81" s="8">
        <v>78</v>
      </c>
      <c r="C81" s="8"/>
      <c r="D81" s="8"/>
      <c r="E81" s="63">
        <v>1664</v>
      </c>
      <c r="F81" s="64">
        <v>0.027858796296296295</v>
      </c>
      <c r="G81" t="s">
        <v>88</v>
      </c>
      <c r="H81" t="s">
        <v>200</v>
      </c>
      <c r="I81" s="2" t="s">
        <v>69</v>
      </c>
      <c r="J81" s="2" t="s">
        <v>33</v>
      </c>
      <c r="K81" s="2" t="s">
        <v>0</v>
      </c>
      <c r="L81" s="42"/>
      <c r="M81" s="63"/>
      <c r="N81" s="63"/>
      <c r="O81" s="42"/>
      <c r="P81" s="42"/>
      <c r="Q81" s="42">
        <f>$B81</f>
        <v>78</v>
      </c>
      <c r="S81" s="63"/>
      <c r="T81" s="63"/>
      <c r="U81" s="63"/>
      <c r="V81" s="42"/>
      <c r="W81" s="63"/>
      <c r="X81" s="42"/>
    </row>
    <row r="82" spans="1:24" ht="12.75">
      <c r="A82" s="8">
        <v>89</v>
      </c>
      <c r="B82" s="8">
        <v>79</v>
      </c>
      <c r="C82" s="8">
        <v>18</v>
      </c>
      <c r="D82" s="8">
        <v>31</v>
      </c>
      <c r="E82" s="63">
        <v>1129</v>
      </c>
      <c r="F82" s="64">
        <v>0.02787037037037037</v>
      </c>
      <c r="G82" t="s">
        <v>201</v>
      </c>
      <c r="H82" t="s">
        <v>202</v>
      </c>
      <c r="I82" s="2" t="s">
        <v>74</v>
      </c>
      <c r="J82" s="2" t="s">
        <v>46</v>
      </c>
      <c r="K82" s="2" t="s">
        <v>0</v>
      </c>
      <c r="L82" s="42"/>
      <c r="M82" s="63"/>
      <c r="N82" s="63"/>
      <c r="O82" s="42">
        <f>$B82</f>
        <v>79</v>
      </c>
      <c r="P82" s="42"/>
      <c r="Q82" s="42"/>
      <c r="S82" s="63"/>
      <c r="T82" s="63"/>
      <c r="U82" s="63"/>
      <c r="V82" s="42">
        <f>$D82</f>
        <v>31</v>
      </c>
      <c r="W82" s="63"/>
      <c r="X82" s="42"/>
    </row>
    <row r="83" spans="1:24" ht="12.75">
      <c r="A83" s="8">
        <v>90</v>
      </c>
      <c r="B83" s="8">
        <v>80</v>
      </c>
      <c r="C83" s="8"/>
      <c r="D83" s="8"/>
      <c r="E83" s="63">
        <v>1117</v>
      </c>
      <c r="F83" s="64">
        <v>0.027893518518518515</v>
      </c>
      <c r="G83" t="s">
        <v>127</v>
      </c>
      <c r="H83" t="s">
        <v>203</v>
      </c>
      <c r="I83" s="2" t="s">
        <v>69</v>
      </c>
      <c r="J83" s="2" t="s">
        <v>46</v>
      </c>
      <c r="K83" s="2" t="s">
        <v>0</v>
      </c>
      <c r="L83" s="42"/>
      <c r="M83" s="63"/>
      <c r="N83" s="63"/>
      <c r="O83" s="42">
        <f>$B83</f>
        <v>80</v>
      </c>
      <c r="P83" s="42"/>
      <c r="Q83" s="42"/>
      <c r="S83" s="63"/>
      <c r="T83" s="63"/>
      <c r="U83" s="63"/>
      <c r="V83" s="42"/>
      <c r="W83" s="63"/>
      <c r="X83" s="42"/>
    </row>
    <row r="84" spans="1:24" ht="12.75">
      <c r="A84" s="8">
        <v>91</v>
      </c>
      <c r="B84" s="8">
        <v>81</v>
      </c>
      <c r="C84" s="8">
        <v>14</v>
      </c>
      <c r="D84" s="8">
        <v>32</v>
      </c>
      <c r="E84" s="63">
        <v>148</v>
      </c>
      <c r="F84" s="64">
        <v>0.027951388888888887</v>
      </c>
      <c r="G84" t="s">
        <v>204</v>
      </c>
      <c r="H84" t="s">
        <v>205</v>
      </c>
      <c r="I84" s="2" t="s">
        <v>131</v>
      </c>
      <c r="J84" s="2" t="s">
        <v>26</v>
      </c>
      <c r="K84" s="2" t="s">
        <v>0</v>
      </c>
      <c r="L84" s="42">
        <f>$B84</f>
        <v>81</v>
      </c>
      <c r="M84" s="63"/>
      <c r="N84" s="63"/>
      <c r="O84" s="42"/>
      <c r="P84" s="42"/>
      <c r="Q84" s="42"/>
      <c r="S84" s="63">
        <f>$D84</f>
        <v>32</v>
      </c>
      <c r="T84" s="63"/>
      <c r="U84" s="63"/>
      <c r="V84" s="42"/>
      <c r="W84" s="63"/>
      <c r="X84" s="42"/>
    </row>
    <row r="85" spans="1:24" ht="12.75">
      <c r="A85" s="8">
        <v>92</v>
      </c>
      <c r="B85" s="8">
        <v>82</v>
      </c>
      <c r="C85" s="8">
        <v>19</v>
      </c>
      <c r="D85" s="8">
        <v>33</v>
      </c>
      <c r="E85" s="63">
        <v>1427</v>
      </c>
      <c r="F85" s="64">
        <v>0.028032407407407405</v>
      </c>
      <c r="G85" t="s">
        <v>206</v>
      </c>
      <c r="H85" t="s">
        <v>207</v>
      </c>
      <c r="I85" s="2" t="s">
        <v>74</v>
      </c>
      <c r="J85" s="2" t="s">
        <v>2</v>
      </c>
      <c r="K85" s="2" t="s">
        <v>0</v>
      </c>
      <c r="L85" s="42"/>
      <c r="M85" s="63"/>
      <c r="N85" s="63"/>
      <c r="O85" s="42"/>
      <c r="P85" s="42">
        <f>$B85</f>
        <v>82</v>
      </c>
      <c r="Q85" s="42"/>
      <c r="S85" s="63"/>
      <c r="T85" s="63"/>
      <c r="U85" s="63"/>
      <c r="V85" s="42"/>
      <c r="W85" s="63">
        <f>$D85</f>
        <v>33</v>
      </c>
      <c r="X85" s="42"/>
    </row>
    <row r="86" spans="1:24" ht="12.75">
      <c r="A86" s="8">
        <v>93</v>
      </c>
      <c r="B86" s="8">
        <v>83</v>
      </c>
      <c r="C86" s="8">
        <v>20</v>
      </c>
      <c r="D86" s="8">
        <v>34</v>
      </c>
      <c r="E86" s="63">
        <v>1370</v>
      </c>
      <c r="F86" s="64">
        <v>0.02804398148148148</v>
      </c>
      <c r="G86" t="s">
        <v>137</v>
      </c>
      <c r="H86" t="s">
        <v>208</v>
      </c>
      <c r="I86" s="2" t="s">
        <v>74</v>
      </c>
      <c r="J86" s="2" t="s">
        <v>2</v>
      </c>
      <c r="K86" s="2" t="s">
        <v>0</v>
      </c>
      <c r="L86" s="42"/>
      <c r="M86" s="63"/>
      <c r="N86" s="63"/>
      <c r="O86" s="42"/>
      <c r="P86" s="42">
        <f>$B86</f>
        <v>83</v>
      </c>
      <c r="Q86" s="42"/>
      <c r="S86" s="63"/>
      <c r="T86" s="63"/>
      <c r="U86" s="63"/>
      <c r="V86" s="42"/>
      <c r="W86" s="63">
        <f>$D86</f>
        <v>34</v>
      </c>
      <c r="X86" s="42"/>
    </row>
    <row r="87" spans="1:24" ht="12.75">
      <c r="A87" s="8">
        <v>94</v>
      </c>
      <c r="B87" s="8">
        <v>84</v>
      </c>
      <c r="C87" s="8">
        <v>1</v>
      </c>
      <c r="D87" s="8">
        <v>35</v>
      </c>
      <c r="E87" s="63">
        <v>493</v>
      </c>
      <c r="F87" s="64">
        <v>0.028055555555555552</v>
      </c>
      <c r="G87" t="s">
        <v>209</v>
      </c>
      <c r="H87" t="s">
        <v>184</v>
      </c>
      <c r="I87" s="2" t="s">
        <v>210</v>
      </c>
      <c r="J87" s="2" t="s">
        <v>45</v>
      </c>
      <c r="K87" s="2" t="s">
        <v>0</v>
      </c>
      <c r="L87" s="42"/>
      <c r="M87" s="63">
        <f>$B87</f>
        <v>84</v>
      </c>
      <c r="N87" s="63"/>
      <c r="O87" s="42"/>
      <c r="P87" s="42"/>
      <c r="Q87" s="42"/>
      <c r="S87" s="63"/>
      <c r="T87" s="63">
        <f>$D87</f>
        <v>35</v>
      </c>
      <c r="U87" s="63"/>
      <c r="V87" s="42"/>
      <c r="W87" s="42"/>
      <c r="X87" s="42"/>
    </row>
    <row r="88" spans="1:24" ht="12.75">
      <c r="A88" s="8">
        <v>95</v>
      </c>
      <c r="B88" s="8">
        <v>85</v>
      </c>
      <c r="C88" s="8">
        <v>2</v>
      </c>
      <c r="D88" s="8">
        <v>36</v>
      </c>
      <c r="E88" s="63">
        <v>42</v>
      </c>
      <c r="F88" s="64">
        <v>0.028090277777777777</v>
      </c>
      <c r="G88" t="s">
        <v>211</v>
      </c>
      <c r="H88" t="s">
        <v>157</v>
      </c>
      <c r="I88" s="2" t="s">
        <v>210</v>
      </c>
      <c r="J88" s="2" t="s">
        <v>26</v>
      </c>
      <c r="K88" s="2" t="s">
        <v>0</v>
      </c>
      <c r="L88" s="42">
        <f>$B88</f>
        <v>85</v>
      </c>
      <c r="M88" s="63"/>
      <c r="N88" s="63"/>
      <c r="O88" s="42"/>
      <c r="P88" s="42"/>
      <c r="Q88" s="42"/>
      <c r="S88" s="63">
        <f>$D88</f>
        <v>36</v>
      </c>
      <c r="T88" s="63"/>
      <c r="U88" s="63"/>
      <c r="V88" s="42"/>
      <c r="W88" s="42"/>
      <c r="X88" s="42"/>
    </row>
    <row r="89" spans="1:24" ht="12.75">
      <c r="A89" s="8">
        <v>96</v>
      </c>
      <c r="B89" s="8">
        <v>86</v>
      </c>
      <c r="C89" s="8">
        <v>21</v>
      </c>
      <c r="D89" s="8">
        <v>37</v>
      </c>
      <c r="E89" s="63">
        <v>1609</v>
      </c>
      <c r="F89" s="64">
        <v>0.028113425925925924</v>
      </c>
      <c r="G89" t="s">
        <v>112</v>
      </c>
      <c r="H89" t="s">
        <v>212</v>
      </c>
      <c r="I89" s="2" t="s">
        <v>74</v>
      </c>
      <c r="J89" s="2" t="s">
        <v>33</v>
      </c>
      <c r="K89" s="2" t="s">
        <v>0</v>
      </c>
      <c r="L89" s="42"/>
      <c r="M89" s="63"/>
      <c r="N89" s="63"/>
      <c r="O89" s="42"/>
      <c r="P89" s="42"/>
      <c r="Q89" s="42">
        <f>$B89</f>
        <v>86</v>
      </c>
      <c r="S89" s="42"/>
      <c r="T89" s="63"/>
      <c r="U89" s="63"/>
      <c r="V89" s="42"/>
      <c r="W89" s="42"/>
      <c r="X89" s="42">
        <f>$D89</f>
        <v>37</v>
      </c>
    </row>
    <row r="90" spans="1:25" ht="12.75">
      <c r="A90" s="8">
        <v>97</v>
      </c>
      <c r="B90" s="8">
        <v>87</v>
      </c>
      <c r="C90" s="8">
        <v>22</v>
      </c>
      <c r="D90" s="8">
        <v>38</v>
      </c>
      <c r="E90" s="63">
        <v>150</v>
      </c>
      <c r="F90" s="64">
        <v>0.028124999999999997</v>
      </c>
      <c r="G90" t="s">
        <v>137</v>
      </c>
      <c r="H90" t="s">
        <v>110</v>
      </c>
      <c r="I90" s="2" t="s">
        <v>74</v>
      </c>
      <c r="J90" s="2" t="s">
        <v>26</v>
      </c>
      <c r="K90" s="2" t="s">
        <v>0</v>
      </c>
      <c r="L90" s="42">
        <f>$B90</f>
        <v>87</v>
      </c>
      <c r="M90" s="63"/>
      <c r="N90" s="63"/>
      <c r="O90" s="42"/>
      <c r="P90" s="42"/>
      <c r="Q90" s="42"/>
      <c r="S90" s="42">
        <f>$D90</f>
        <v>38</v>
      </c>
      <c r="T90" s="63"/>
      <c r="U90" s="63"/>
      <c r="V90" s="42"/>
      <c r="W90" s="42"/>
      <c r="X90" s="42"/>
      <c r="Y90" s="1"/>
    </row>
    <row r="91" spans="1:25" ht="12.75">
      <c r="A91" s="8">
        <v>99</v>
      </c>
      <c r="B91" s="8">
        <v>88</v>
      </c>
      <c r="C91" s="8"/>
      <c r="D91" s="8"/>
      <c r="E91" s="63">
        <v>1035</v>
      </c>
      <c r="F91" s="64">
        <v>0.028229166666666666</v>
      </c>
      <c r="G91" t="s">
        <v>116</v>
      </c>
      <c r="H91" t="s">
        <v>213</v>
      </c>
      <c r="I91" s="2" t="s">
        <v>69</v>
      </c>
      <c r="J91" s="2" t="s">
        <v>38</v>
      </c>
      <c r="K91" s="2" t="s">
        <v>0</v>
      </c>
      <c r="L91" s="42"/>
      <c r="M91" s="63"/>
      <c r="N91" s="63">
        <f>$B91</f>
        <v>88</v>
      </c>
      <c r="O91" s="42"/>
      <c r="P91" s="42"/>
      <c r="Q91" s="42"/>
      <c r="S91" s="42"/>
      <c r="T91" s="63"/>
      <c r="U91" s="63"/>
      <c r="V91" s="42"/>
      <c r="W91" s="42"/>
      <c r="X91" s="42"/>
      <c r="Y91" s="1"/>
    </row>
    <row r="92" spans="1:25" ht="12.75">
      <c r="A92" s="8">
        <v>100</v>
      </c>
      <c r="B92" s="8">
        <v>89</v>
      </c>
      <c r="C92" s="8">
        <v>23</v>
      </c>
      <c r="D92" s="8">
        <v>39</v>
      </c>
      <c r="E92" s="63">
        <v>1638</v>
      </c>
      <c r="F92" s="64">
        <v>0.02824074074074074</v>
      </c>
      <c r="G92" t="s">
        <v>72</v>
      </c>
      <c r="H92" t="s">
        <v>214</v>
      </c>
      <c r="I92" s="2" t="s">
        <v>74</v>
      </c>
      <c r="J92" s="2" t="s">
        <v>33</v>
      </c>
      <c r="K92" s="2" t="s">
        <v>0</v>
      </c>
      <c r="L92" s="42"/>
      <c r="M92" s="63"/>
      <c r="N92" s="63"/>
      <c r="O92" s="42"/>
      <c r="P92" s="42"/>
      <c r="Q92" s="42">
        <f>$B92</f>
        <v>89</v>
      </c>
      <c r="S92" s="42"/>
      <c r="T92" s="63"/>
      <c r="U92" s="63"/>
      <c r="V92" s="42"/>
      <c r="W92" s="42"/>
      <c r="X92" s="42">
        <f>$D92</f>
        <v>39</v>
      </c>
      <c r="Y92" s="1"/>
    </row>
    <row r="93" spans="1:25" ht="12.75">
      <c r="A93" s="8">
        <v>101</v>
      </c>
      <c r="B93" s="8">
        <v>90</v>
      </c>
      <c r="C93" s="8">
        <v>15</v>
      </c>
      <c r="D93" s="8">
        <v>40</v>
      </c>
      <c r="E93" s="63">
        <v>1616</v>
      </c>
      <c r="F93" s="64">
        <v>0.02827546296296296</v>
      </c>
      <c r="G93" t="s">
        <v>201</v>
      </c>
      <c r="H93" t="s">
        <v>215</v>
      </c>
      <c r="I93" s="2" t="s">
        <v>131</v>
      </c>
      <c r="J93" s="2" t="s">
        <v>33</v>
      </c>
      <c r="K93" s="2" t="s">
        <v>0</v>
      </c>
      <c r="L93" s="42"/>
      <c r="M93" s="63"/>
      <c r="N93" s="63"/>
      <c r="O93" s="42"/>
      <c r="P93" s="42"/>
      <c r="Q93" s="42">
        <f>$B93</f>
        <v>90</v>
      </c>
      <c r="S93" s="42"/>
      <c r="T93" s="63"/>
      <c r="U93" s="63"/>
      <c r="V93" s="42"/>
      <c r="W93" s="42"/>
      <c r="X93" s="42">
        <f>$D93</f>
        <v>40</v>
      </c>
      <c r="Y93" s="1"/>
    </row>
    <row r="94" spans="1:25" ht="12.75">
      <c r="A94" s="8">
        <v>102</v>
      </c>
      <c r="B94" s="8">
        <v>91</v>
      </c>
      <c r="C94" s="8">
        <v>24</v>
      </c>
      <c r="D94" s="8">
        <v>41</v>
      </c>
      <c r="E94" s="63">
        <v>1171</v>
      </c>
      <c r="F94" s="64">
        <v>0.028333333333333332</v>
      </c>
      <c r="G94" t="s">
        <v>216</v>
      </c>
      <c r="H94" t="s">
        <v>217</v>
      </c>
      <c r="I94" s="2" t="s">
        <v>74</v>
      </c>
      <c r="J94" s="2" t="s">
        <v>46</v>
      </c>
      <c r="K94" s="2" t="s">
        <v>0</v>
      </c>
      <c r="L94" s="42"/>
      <c r="M94" s="63"/>
      <c r="N94" s="63"/>
      <c r="O94" s="42">
        <f>$B94</f>
        <v>91</v>
      </c>
      <c r="P94" s="42"/>
      <c r="Q94" s="42"/>
      <c r="S94" s="42"/>
      <c r="T94" s="63"/>
      <c r="U94" s="63"/>
      <c r="V94" s="42">
        <f>$D94</f>
        <v>41</v>
      </c>
      <c r="W94" s="42"/>
      <c r="X94" s="42"/>
      <c r="Y94" s="1"/>
    </row>
    <row r="95" spans="1:25" ht="12.75">
      <c r="A95" s="8">
        <v>103</v>
      </c>
      <c r="B95" s="8">
        <v>92</v>
      </c>
      <c r="C95" s="8">
        <v>25</v>
      </c>
      <c r="D95" s="8">
        <v>42</v>
      </c>
      <c r="E95" s="63">
        <v>1045</v>
      </c>
      <c r="F95" s="64">
        <v>0.028344907407407405</v>
      </c>
      <c r="G95" t="s">
        <v>218</v>
      </c>
      <c r="H95" t="s">
        <v>219</v>
      </c>
      <c r="I95" s="2" t="s">
        <v>74</v>
      </c>
      <c r="J95" s="2" t="s">
        <v>38</v>
      </c>
      <c r="K95" s="2" t="s">
        <v>0</v>
      </c>
      <c r="L95" s="42"/>
      <c r="M95" s="63"/>
      <c r="N95" s="63">
        <f>$B95</f>
        <v>92</v>
      </c>
      <c r="O95" s="42"/>
      <c r="P95" s="42"/>
      <c r="Q95" s="42"/>
      <c r="S95" s="42"/>
      <c r="T95" s="63"/>
      <c r="U95" s="63">
        <f>$D95</f>
        <v>42</v>
      </c>
      <c r="V95" s="42"/>
      <c r="W95" s="42"/>
      <c r="X95" s="42"/>
      <c r="Y95" s="1"/>
    </row>
    <row r="96" spans="1:25" ht="12.75">
      <c r="A96" s="8">
        <v>104</v>
      </c>
      <c r="B96" s="8">
        <v>93</v>
      </c>
      <c r="C96" s="8"/>
      <c r="D96" s="8"/>
      <c r="E96" s="63">
        <v>1458</v>
      </c>
      <c r="F96" s="64">
        <v>0.028344907407407405</v>
      </c>
      <c r="G96" t="s">
        <v>220</v>
      </c>
      <c r="H96" t="s">
        <v>221</v>
      </c>
      <c r="I96" s="2" t="s">
        <v>69</v>
      </c>
      <c r="J96" s="2" t="s">
        <v>2</v>
      </c>
      <c r="K96" s="2" t="s">
        <v>0</v>
      </c>
      <c r="L96" s="42"/>
      <c r="M96" s="63"/>
      <c r="N96" s="63"/>
      <c r="O96" s="42"/>
      <c r="P96" s="42">
        <f>$B96</f>
        <v>93</v>
      </c>
      <c r="Q96" s="42"/>
      <c r="S96" s="42"/>
      <c r="T96" s="63"/>
      <c r="U96" s="42"/>
      <c r="V96" s="42"/>
      <c r="W96" s="42"/>
      <c r="X96" s="42"/>
      <c r="Y96" s="1"/>
    </row>
    <row r="97" spans="1:25" ht="12.75">
      <c r="A97" s="8">
        <v>105</v>
      </c>
      <c r="B97" s="8">
        <v>94</v>
      </c>
      <c r="C97" s="8">
        <v>26</v>
      </c>
      <c r="D97" s="8">
        <v>43</v>
      </c>
      <c r="E97" s="63">
        <v>486</v>
      </c>
      <c r="F97" s="64">
        <v>0.02837962962962963</v>
      </c>
      <c r="G97" t="s">
        <v>627</v>
      </c>
      <c r="H97" t="s">
        <v>628</v>
      </c>
      <c r="I97" s="2" t="s">
        <v>74</v>
      </c>
      <c r="J97" s="2" t="s">
        <v>45</v>
      </c>
      <c r="K97" s="2" t="s">
        <v>0</v>
      </c>
      <c r="L97" s="42"/>
      <c r="M97" s="63">
        <f>$B97</f>
        <v>94</v>
      </c>
      <c r="N97" s="63"/>
      <c r="O97" s="42"/>
      <c r="P97" s="42"/>
      <c r="Q97" s="42"/>
      <c r="S97" s="42"/>
      <c r="T97" s="63">
        <f>$D97</f>
        <v>43</v>
      </c>
      <c r="U97" s="42"/>
      <c r="V97" s="42"/>
      <c r="W97" s="42"/>
      <c r="X97" s="42"/>
      <c r="Y97" s="1"/>
    </row>
    <row r="98" spans="1:25" ht="12.75">
      <c r="A98" s="8">
        <v>106</v>
      </c>
      <c r="B98" s="8">
        <v>95</v>
      </c>
      <c r="C98" s="8"/>
      <c r="D98" s="8"/>
      <c r="E98" s="63">
        <v>1691</v>
      </c>
      <c r="F98" s="64">
        <v>0.028391203703703703</v>
      </c>
      <c r="G98" t="s">
        <v>222</v>
      </c>
      <c r="H98" t="s">
        <v>223</v>
      </c>
      <c r="I98" s="2" t="s">
        <v>69</v>
      </c>
      <c r="J98" s="2" t="s">
        <v>33</v>
      </c>
      <c r="K98" s="2" t="s">
        <v>0</v>
      </c>
      <c r="L98" s="42"/>
      <c r="M98" s="63"/>
      <c r="N98" s="63"/>
      <c r="O98" s="42"/>
      <c r="P98" s="42"/>
      <c r="Q98" s="42">
        <f>$B98</f>
        <v>95</v>
      </c>
      <c r="S98" s="42"/>
      <c r="T98" s="63"/>
      <c r="U98" s="42"/>
      <c r="V98" s="42"/>
      <c r="W98" s="42"/>
      <c r="X98" s="42"/>
      <c r="Y98" s="1"/>
    </row>
    <row r="99" spans="1:25" ht="12.75">
      <c r="A99" s="8">
        <v>108</v>
      </c>
      <c r="B99" s="8">
        <v>96</v>
      </c>
      <c r="C99" s="8">
        <v>27</v>
      </c>
      <c r="D99" s="8">
        <v>44</v>
      </c>
      <c r="E99" s="63">
        <v>1678</v>
      </c>
      <c r="F99" s="64">
        <v>0.028622685185185185</v>
      </c>
      <c r="G99" t="s">
        <v>157</v>
      </c>
      <c r="H99" t="s">
        <v>224</v>
      </c>
      <c r="I99" s="2" t="s">
        <v>74</v>
      </c>
      <c r="J99" s="2" t="s">
        <v>33</v>
      </c>
      <c r="K99" s="2" t="s">
        <v>0</v>
      </c>
      <c r="L99" s="42"/>
      <c r="M99" s="63"/>
      <c r="N99" s="63"/>
      <c r="O99" s="42"/>
      <c r="P99" s="42"/>
      <c r="Q99" s="42">
        <f>$B99</f>
        <v>96</v>
      </c>
      <c r="S99" s="42"/>
      <c r="T99" s="63"/>
      <c r="U99" s="42"/>
      <c r="V99" s="42"/>
      <c r="W99" s="42"/>
      <c r="X99" s="42">
        <f>$D99</f>
        <v>44</v>
      </c>
      <c r="Y99" s="1"/>
    </row>
    <row r="100" spans="1:25" ht="12.75">
      <c r="A100" s="8">
        <v>109</v>
      </c>
      <c r="B100" s="8">
        <v>97</v>
      </c>
      <c r="C100" s="8">
        <v>16</v>
      </c>
      <c r="D100" s="8">
        <v>45</v>
      </c>
      <c r="E100" s="63">
        <v>1375</v>
      </c>
      <c r="F100" s="64">
        <v>0.02872685185185185</v>
      </c>
      <c r="G100" t="s">
        <v>120</v>
      </c>
      <c r="H100" t="s">
        <v>225</v>
      </c>
      <c r="I100" s="2" t="s">
        <v>131</v>
      </c>
      <c r="J100" s="2" t="s">
        <v>2</v>
      </c>
      <c r="K100" s="2" t="s">
        <v>0</v>
      </c>
      <c r="L100" s="42"/>
      <c r="M100" s="63"/>
      <c r="N100" s="63"/>
      <c r="O100" s="42"/>
      <c r="P100" s="42">
        <f>$B100</f>
        <v>97</v>
      </c>
      <c r="Q100" s="42"/>
      <c r="S100" s="42"/>
      <c r="T100" s="63"/>
      <c r="U100" s="42"/>
      <c r="V100" s="42"/>
      <c r="W100" s="42">
        <f>$D100</f>
        <v>45</v>
      </c>
      <c r="X100" s="42"/>
      <c r="Y100" s="1"/>
    </row>
    <row r="101" spans="1:25" ht="12.75">
      <c r="A101" s="8">
        <v>110</v>
      </c>
      <c r="B101" s="8">
        <v>98</v>
      </c>
      <c r="C101" s="8">
        <v>17</v>
      </c>
      <c r="D101" s="8">
        <v>46</v>
      </c>
      <c r="E101" s="63">
        <v>1041</v>
      </c>
      <c r="F101" s="64">
        <v>0.02880787037037037</v>
      </c>
      <c r="G101" t="s">
        <v>204</v>
      </c>
      <c r="H101" t="s">
        <v>226</v>
      </c>
      <c r="I101" s="2" t="s">
        <v>131</v>
      </c>
      <c r="J101" s="2" t="s">
        <v>38</v>
      </c>
      <c r="K101" s="2" t="s">
        <v>0</v>
      </c>
      <c r="L101" s="42"/>
      <c r="M101" s="63"/>
      <c r="N101" s="63">
        <f>$B101</f>
        <v>98</v>
      </c>
      <c r="O101" s="42"/>
      <c r="P101" s="42"/>
      <c r="Q101" s="42"/>
      <c r="S101" s="42"/>
      <c r="T101" s="63"/>
      <c r="U101" s="42">
        <f>$D101</f>
        <v>46</v>
      </c>
      <c r="V101" s="42"/>
      <c r="W101" s="42"/>
      <c r="X101" s="42"/>
      <c r="Y101" s="1"/>
    </row>
    <row r="102" spans="1:25" ht="12.75">
      <c r="A102" s="8">
        <v>111</v>
      </c>
      <c r="B102" s="8">
        <v>99</v>
      </c>
      <c r="C102" s="8">
        <v>18</v>
      </c>
      <c r="D102" s="8">
        <v>47</v>
      </c>
      <c r="E102" s="63">
        <v>1432</v>
      </c>
      <c r="F102" s="64">
        <v>0.028842592592592593</v>
      </c>
      <c r="G102" t="s">
        <v>86</v>
      </c>
      <c r="H102" t="s">
        <v>174</v>
      </c>
      <c r="I102" s="2" t="s">
        <v>131</v>
      </c>
      <c r="J102" s="2" t="s">
        <v>2</v>
      </c>
      <c r="K102" s="2" t="s">
        <v>0</v>
      </c>
      <c r="L102" s="42"/>
      <c r="M102" s="63"/>
      <c r="N102" s="42"/>
      <c r="O102" s="42"/>
      <c r="P102" s="42">
        <f>$B102</f>
        <v>99</v>
      </c>
      <c r="Q102" s="42"/>
      <c r="S102" s="42"/>
      <c r="T102" s="63"/>
      <c r="U102" s="42"/>
      <c r="V102" s="42"/>
      <c r="W102" s="42">
        <f>$D102</f>
        <v>47</v>
      </c>
      <c r="X102" s="42"/>
      <c r="Y102" s="1"/>
    </row>
    <row r="103" spans="1:25" ht="12.75">
      <c r="A103" s="8">
        <v>112</v>
      </c>
      <c r="B103" s="8">
        <v>100</v>
      </c>
      <c r="C103" s="8">
        <v>28</v>
      </c>
      <c r="D103" s="8">
        <v>48</v>
      </c>
      <c r="E103" s="63">
        <v>1400</v>
      </c>
      <c r="F103" s="64">
        <v>0.02890046296296296</v>
      </c>
      <c r="G103" t="s">
        <v>201</v>
      </c>
      <c r="H103" t="s">
        <v>227</v>
      </c>
      <c r="I103" s="2" t="s">
        <v>74</v>
      </c>
      <c r="J103" s="2" t="s">
        <v>2</v>
      </c>
      <c r="K103" s="2" t="s">
        <v>0</v>
      </c>
      <c r="L103" s="42"/>
      <c r="M103" s="63"/>
      <c r="N103" s="42"/>
      <c r="O103" s="42"/>
      <c r="P103" s="42">
        <f>$B103</f>
        <v>100</v>
      </c>
      <c r="Q103" s="42"/>
      <c r="S103" s="42"/>
      <c r="T103" s="63"/>
      <c r="U103" s="42"/>
      <c r="V103" s="42"/>
      <c r="W103" s="42">
        <f>$D103</f>
        <v>48</v>
      </c>
      <c r="X103" s="42"/>
      <c r="Y103" s="1"/>
    </row>
    <row r="104" spans="1:25" ht="12.75">
      <c r="A104" s="8">
        <v>113</v>
      </c>
      <c r="B104" s="8">
        <v>101</v>
      </c>
      <c r="C104" s="8">
        <v>29</v>
      </c>
      <c r="D104" s="8">
        <v>49</v>
      </c>
      <c r="E104" s="63">
        <v>1456</v>
      </c>
      <c r="F104" s="64">
        <v>0.028912037037037038</v>
      </c>
      <c r="G104" t="s">
        <v>228</v>
      </c>
      <c r="H104" t="s">
        <v>229</v>
      </c>
      <c r="I104" s="2" t="s">
        <v>74</v>
      </c>
      <c r="J104" s="2" t="s">
        <v>2</v>
      </c>
      <c r="K104" s="2" t="s">
        <v>0</v>
      </c>
      <c r="L104" s="42"/>
      <c r="M104" s="63"/>
      <c r="N104" s="42"/>
      <c r="O104" s="42"/>
      <c r="P104" s="42">
        <f>$B104</f>
        <v>101</v>
      </c>
      <c r="Q104" s="42"/>
      <c r="S104" s="42"/>
      <c r="T104" s="63"/>
      <c r="U104" s="42"/>
      <c r="V104" s="42"/>
      <c r="W104" s="42">
        <f>$D104</f>
        <v>49</v>
      </c>
      <c r="X104" s="42"/>
      <c r="Y104" s="1"/>
    </row>
    <row r="105" spans="1:25" ht="12.75">
      <c r="A105" s="8">
        <v>114</v>
      </c>
      <c r="B105" s="8">
        <v>102</v>
      </c>
      <c r="C105" s="8"/>
      <c r="D105" s="8"/>
      <c r="E105" s="63">
        <v>489</v>
      </c>
      <c r="F105" s="64">
        <v>0.028923611111111112</v>
      </c>
      <c r="G105" t="s">
        <v>230</v>
      </c>
      <c r="H105" t="s">
        <v>231</v>
      </c>
      <c r="I105" s="2" t="s">
        <v>69</v>
      </c>
      <c r="J105" s="2" t="s">
        <v>45</v>
      </c>
      <c r="K105" s="2" t="s">
        <v>0</v>
      </c>
      <c r="L105" s="42"/>
      <c r="M105" s="63">
        <f>$B105</f>
        <v>102</v>
      </c>
      <c r="N105" s="42"/>
      <c r="O105" s="42"/>
      <c r="P105" s="43"/>
      <c r="Q105" s="42"/>
      <c r="S105" s="42"/>
      <c r="T105" s="63"/>
      <c r="U105" s="42"/>
      <c r="V105" s="42"/>
      <c r="W105" s="42"/>
      <c r="X105" s="42"/>
      <c r="Y105" s="1"/>
    </row>
    <row r="106" spans="1:25" ht="12.75">
      <c r="A106" s="8">
        <v>115</v>
      </c>
      <c r="B106" s="8">
        <v>103</v>
      </c>
      <c r="C106" s="8">
        <v>19</v>
      </c>
      <c r="D106" s="8">
        <v>50</v>
      </c>
      <c r="E106" s="63">
        <v>21</v>
      </c>
      <c r="F106" s="64">
        <v>0.02894675925925926</v>
      </c>
      <c r="G106" t="s">
        <v>161</v>
      </c>
      <c r="H106" t="s">
        <v>232</v>
      </c>
      <c r="I106" s="2" t="s">
        <v>131</v>
      </c>
      <c r="J106" s="2" t="s">
        <v>26</v>
      </c>
      <c r="K106" s="2" t="s">
        <v>0</v>
      </c>
      <c r="L106" s="42">
        <f>$B106</f>
        <v>103</v>
      </c>
      <c r="M106" s="63"/>
      <c r="N106" s="42"/>
      <c r="O106" s="42"/>
      <c r="P106" s="43"/>
      <c r="Q106" s="42"/>
      <c r="S106" s="42">
        <f>$D106</f>
        <v>50</v>
      </c>
      <c r="T106" s="63"/>
      <c r="U106" s="42"/>
      <c r="V106" s="42"/>
      <c r="W106" s="42"/>
      <c r="X106" s="42"/>
      <c r="Y106" s="1"/>
    </row>
    <row r="107" spans="1:24" ht="12.75">
      <c r="A107" s="8">
        <v>116</v>
      </c>
      <c r="B107" s="8">
        <v>104</v>
      </c>
      <c r="C107" s="8"/>
      <c r="D107" s="8"/>
      <c r="E107" s="63">
        <v>1166</v>
      </c>
      <c r="F107" s="64">
        <v>0.02898148148148148</v>
      </c>
      <c r="G107" t="s">
        <v>233</v>
      </c>
      <c r="H107" t="s">
        <v>234</v>
      </c>
      <c r="I107" s="2" t="s">
        <v>69</v>
      </c>
      <c r="J107" s="2" t="s">
        <v>46</v>
      </c>
      <c r="K107" s="2" t="s">
        <v>0</v>
      </c>
      <c r="L107" s="42"/>
      <c r="M107" s="63"/>
      <c r="N107" s="42"/>
      <c r="O107" s="42">
        <f>$B107</f>
        <v>104</v>
      </c>
      <c r="P107" s="43"/>
      <c r="Q107" s="42"/>
      <c r="S107" s="42"/>
      <c r="T107" s="63"/>
      <c r="U107" s="42"/>
      <c r="V107" s="42"/>
      <c r="W107" s="42"/>
      <c r="X107" s="42"/>
    </row>
    <row r="108" spans="1:24" ht="12.75">
      <c r="A108" s="8">
        <v>117</v>
      </c>
      <c r="B108" s="8">
        <v>105</v>
      </c>
      <c r="C108" s="8">
        <v>30</v>
      </c>
      <c r="D108" s="8">
        <v>51</v>
      </c>
      <c r="E108" s="63">
        <v>37</v>
      </c>
      <c r="F108" s="64">
        <v>0.029016203703703704</v>
      </c>
      <c r="G108" t="s">
        <v>220</v>
      </c>
      <c r="H108" t="s">
        <v>235</v>
      </c>
      <c r="I108" s="2" t="s">
        <v>74</v>
      </c>
      <c r="J108" s="2" t="s">
        <v>26</v>
      </c>
      <c r="K108" s="2" t="s">
        <v>0</v>
      </c>
      <c r="L108" s="42">
        <f>$B108</f>
        <v>105</v>
      </c>
      <c r="M108" s="63"/>
      <c r="N108" s="42"/>
      <c r="O108" s="42"/>
      <c r="P108" s="43"/>
      <c r="Q108" s="42"/>
      <c r="S108" s="42">
        <f>$D108</f>
        <v>51</v>
      </c>
      <c r="T108" s="63"/>
      <c r="U108" s="42"/>
      <c r="V108" s="42"/>
      <c r="W108" s="42"/>
      <c r="X108" s="42"/>
    </row>
    <row r="109" spans="1:24" ht="12.75">
      <c r="A109" s="8">
        <v>119</v>
      </c>
      <c r="B109" s="8">
        <v>106</v>
      </c>
      <c r="C109" s="8">
        <v>31</v>
      </c>
      <c r="D109" s="8">
        <v>52</v>
      </c>
      <c r="E109" s="63">
        <v>20</v>
      </c>
      <c r="F109" s="64">
        <v>0.029062499999999998</v>
      </c>
      <c r="G109" t="s">
        <v>192</v>
      </c>
      <c r="H109" t="s">
        <v>236</v>
      </c>
      <c r="I109" s="2" t="s">
        <v>74</v>
      </c>
      <c r="J109" s="2" t="s">
        <v>26</v>
      </c>
      <c r="K109" s="2" t="s">
        <v>0</v>
      </c>
      <c r="L109" s="42">
        <f>$B109</f>
        <v>106</v>
      </c>
      <c r="M109" s="63"/>
      <c r="N109" s="42"/>
      <c r="O109" s="42"/>
      <c r="P109" s="43"/>
      <c r="Q109" s="42"/>
      <c r="S109" s="42">
        <f>$D109</f>
        <v>52</v>
      </c>
      <c r="T109" s="63"/>
      <c r="U109" s="42"/>
      <c r="V109" s="42"/>
      <c r="W109" s="42"/>
      <c r="X109" s="42"/>
    </row>
    <row r="110" spans="1:24" ht="12.75">
      <c r="A110" s="8">
        <v>121</v>
      </c>
      <c r="B110" s="8">
        <v>107</v>
      </c>
      <c r="C110" s="8"/>
      <c r="D110" s="8"/>
      <c r="E110" s="63">
        <v>492</v>
      </c>
      <c r="F110" s="64">
        <v>0.029143518518518517</v>
      </c>
      <c r="G110" t="s">
        <v>239</v>
      </c>
      <c r="H110" t="s">
        <v>240</v>
      </c>
      <c r="I110" s="2" t="s">
        <v>69</v>
      </c>
      <c r="J110" s="2" t="s">
        <v>45</v>
      </c>
      <c r="K110" s="2" t="s">
        <v>0</v>
      </c>
      <c r="L110" s="42"/>
      <c r="M110" s="63">
        <f>$B110</f>
        <v>107</v>
      </c>
      <c r="N110" s="42"/>
      <c r="O110" s="42"/>
      <c r="P110" s="43"/>
      <c r="Q110" s="42"/>
      <c r="S110" s="42"/>
      <c r="T110" s="63"/>
      <c r="U110" s="42"/>
      <c r="V110" s="42"/>
      <c r="W110" s="42"/>
      <c r="X110" s="42"/>
    </row>
    <row r="111" spans="1:24" ht="12.75">
      <c r="A111" s="8">
        <v>122</v>
      </c>
      <c r="B111" s="8">
        <v>108</v>
      </c>
      <c r="C111" s="8">
        <v>32</v>
      </c>
      <c r="D111" s="8">
        <v>53</v>
      </c>
      <c r="E111" s="63">
        <v>17</v>
      </c>
      <c r="F111" s="64">
        <v>0.02917824074074074</v>
      </c>
      <c r="G111" t="s">
        <v>241</v>
      </c>
      <c r="H111" t="s">
        <v>242</v>
      </c>
      <c r="I111" s="2" t="s">
        <v>74</v>
      </c>
      <c r="J111" s="2" t="s">
        <v>26</v>
      </c>
      <c r="K111" s="2" t="s">
        <v>0</v>
      </c>
      <c r="L111" s="42">
        <f>$B111</f>
        <v>108</v>
      </c>
      <c r="M111" s="63"/>
      <c r="N111" s="42"/>
      <c r="O111" s="42"/>
      <c r="P111" s="43"/>
      <c r="Q111" s="42"/>
      <c r="S111" s="42">
        <f>$D111</f>
        <v>53</v>
      </c>
      <c r="T111" s="63"/>
      <c r="U111" s="42"/>
      <c r="V111" s="42"/>
      <c r="W111" s="42"/>
      <c r="X111" s="42"/>
    </row>
    <row r="112" spans="1:24" ht="12.75">
      <c r="A112" s="8">
        <v>123</v>
      </c>
      <c r="B112" s="8">
        <v>109</v>
      </c>
      <c r="C112" s="8">
        <v>20</v>
      </c>
      <c r="D112" s="8">
        <v>54</v>
      </c>
      <c r="E112" s="63">
        <v>993</v>
      </c>
      <c r="F112" s="64">
        <v>0.02922453703703704</v>
      </c>
      <c r="G112" t="s">
        <v>243</v>
      </c>
      <c r="H112" t="s">
        <v>244</v>
      </c>
      <c r="I112" s="2" t="s">
        <v>131</v>
      </c>
      <c r="J112" s="2" t="s">
        <v>38</v>
      </c>
      <c r="K112" s="2" t="s">
        <v>0</v>
      </c>
      <c r="L112" s="42"/>
      <c r="M112" s="63"/>
      <c r="N112" s="42">
        <f>$B112</f>
        <v>109</v>
      </c>
      <c r="O112" s="42"/>
      <c r="P112" s="43"/>
      <c r="Q112" s="42"/>
      <c r="S112" s="42"/>
      <c r="T112" s="63"/>
      <c r="U112" s="42">
        <f>$D112</f>
        <v>54</v>
      </c>
      <c r="V112" s="42"/>
      <c r="W112" s="42"/>
      <c r="X112" s="42"/>
    </row>
    <row r="113" spans="1:24" ht="12.75">
      <c r="A113" s="8">
        <v>124</v>
      </c>
      <c r="B113" s="8">
        <v>110</v>
      </c>
      <c r="C113" s="8">
        <v>33</v>
      </c>
      <c r="D113" s="8">
        <v>55</v>
      </c>
      <c r="E113" s="63">
        <v>32</v>
      </c>
      <c r="F113" s="64">
        <v>0.029270833333333333</v>
      </c>
      <c r="G113" t="s">
        <v>245</v>
      </c>
      <c r="H113" t="s">
        <v>246</v>
      </c>
      <c r="I113" s="2" t="s">
        <v>74</v>
      </c>
      <c r="J113" s="2" t="s">
        <v>26</v>
      </c>
      <c r="K113" s="2" t="s">
        <v>0</v>
      </c>
      <c r="L113" s="42">
        <f>$B113</f>
        <v>110</v>
      </c>
      <c r="M113" s="63"/>
      <c r="N113" s="42"/>
      <c r="O113" s="42"/>
      <c r="P113" s="43"/>
      <c r="Q113" s="42"/>
      <c r="S113" s="42">
        <f>$D113</f>
        <v>55</v>
      </c>
      <c r="T113" s="63"/>
      <c r="U113" s="42"/>
      <c r="V113" s="42"/>
      <c r="W113" s="42"/>
      <c r="X113" s="42"/>
    </row>
    <row r="114" spans="1:24" ht="12.75">
      <c r="A114" s="8">
        <v>125</v>
      </c>
      <c r="B114" s="8">
        <v>111</v>
      </c>
      <c r="C114" s="8"/>
      <c r="D114" s="8"/>
      <c r="E114" s="63">
        <v>1398</v>
      </c>
      <c r="F114" s="64">
        <v>0.029282407407407406</v>
      </c>
      <c r="G114" t="s">
        <v>134</v>
      </c>
      <c r="H114" t="s">
        <v>184</v>
      </c>
      <c r="I114" s="2" t="s">
        <v>69</v>
      </c>
      <c r="J114" s="2" t="s">
        <v>2</v>
      </c>
      <c r="K114" s="2" t="s">
        <v>0</v>
      </c>
      <c r="L114" s="42"/>
      <c r="M114" s="63"/>
      <c r="N114" s="42"/>
      <c r="O114" s="42"/>
      <c r="P114" s="43">
        <f>$B114</f>
        <v>111</v>
      </c>
      <c r="Q114" s="42"/>
      <c r="S114" s="43"/>
      <c r="T114" s="63"/>
      <c r="U114" s="42"/>
      <c r="V114" s="42"/>
      <c r="W114" s="42"/>
      <c r="X114" s="42"/>
    </row>
    <row r="115" spans="1:24" ht="12.75">
      <c r="A115" s="8">
        <v>126</v>
      </c>
      <c r="B115" s="8">
        <v>112</v>
      </c>
      <c r="C115" s="8">
        <v>3</v>
      </c>
      <c r="D115" s="8">
        <v>56</v>
      </c>
      <c r="E115" s="63">
        <v>1179</v>
      </c>
      <c r="F115" s="64">
        <v>0.029340277777777778</v>
      </c>
      <c r="G115" t="s">
        <v>135</v>
      </c>
      <c r="H115" t="s">
        <v>247</v>
      </c>
      <c r="I115" s="2" t="s">
        <v>210</v>
      </c>
      <c r="J115" s="2" t="s">
        <v>46</v>
      </c>
      <c r="K115" s="2" t="s">
        <v>0</v>
      </c>
      <c r="L115" s="42"/>
      <c r="M115" s="63"/>
      <c r="N115" s="42"/>
      <c r="O115" s="42">
        <f>$B115</f>
        <v>112</v>
      </c>
      <c r="P115" s="43"/>
      <c r="Q115" s="42"/>
      <c r="S115" s="43"/>
      <c r="T115" s="63"/>
      <c r="U115" s="42"/>
      <c r="V115" s="42">
        <f>$D115</f>
        <v>56</v>
      </c>
      <c r="W115" s="42"/>
      <c r="X115" s="42"/>
    </row>
    <row r="116" spans="1:24" ht="12.75">
      <c r="A116" s="8">
        <v>128</v>
      </c>
      <c r="B116" s="8">
        <v>113</v>
      </c>
      <c r="C116" s="8">
        <v>34</v>
      </c>
      <c r="D116" s="8">
        <v>57</v>
      </c>
      <c r="E116" s="63">
        <v>1441</v>
      </c>
      <c r="F116" s="64">
        <v>0.029386574074074075</v>
      </c>
      <c r="G116" t="s">
        <v>248</v>
      </c>
      <c r="H116" t="s">
        <v>249</v>
      </c>
      <c r="I116" s="2" t="s">
        <v>74</v>
      </c>
      <c r="J116" s="2" t="s">
        <v>2</v>
      </c>
      <c r="K116" s="2" t="s">
        <v>0</v>
      </c>
      <c r="L116" s="42"/>
      <c r="M116" s="63"/>
      <c r="N116" s="42"/>
      <c r="O116" s="42"/>
      <c r="P116" s="43">
        <f>$B116</f>
        <v>113</v>
      </c>
      <c r="Q116" s="42"/>
      <c r="S116" s="43"/>
      <c r="T116" s="63"/>
      <c r="U116" s="42"/>
      <c r="V116" s="42"/>
      <c r="W116" s="42">
        <f>$D116</f>
        <v>57</v>
      </c>
      <c r="X116" s="42"/>
    </row>
    <row r="117" spans="1:24" ht="12.75">
      <c r="A117" s="8">
        <v>129</v>
      </c>
      <c r="B117" s="8">
        <v>114</v>
      </c>
      <c r="C117" s="8">
        <v>21</v>
      </c>
      <c r="D117" s="8">
        <v>58</v>
      </c>
      <c r="E117" s="63">
        <v>1605</v>
      </c>
      <c r="F117" s="64">
        <v>0.02943287037037037</v>
      </c>
      <c r="G117" t="s">
        <v>250</v>
      </c>
      <c r="H117" t="s">
        <v>251</v>
      </c>
      <c r="I117" s="2" t="s">
        <v>131</v>
      </c>
      <c r="J117" s="2" t="s">
        <v>33</v>
      </c>
      <c r="K117" s="2" t="s">
        <v>0</v>
      </c>
      <c r="L117" s="42"/>
      <c r="M117" s="63"/>
      <c r="N117" s="42"/>
      <c r="O117" s="42"/>
      <c r="P117" s="43"/>
      <c r="Q117" s="42">
        <f>$B117</f>
        <v>114</v>
      </c>
      <c r="S117" s="43"/>
      <c r="T117" s="63"/>
      <c r="U117" s="42"/>
      <c r="V117" s="42"/>
      <c r="W117" s="42"/>
      <c r="X117" s="42">
        <f>$D117</f>
        <v>58</v>
      </c>
    </row>
    <row r="118" spans="1:24" ht="12.75">
      <c r="A118" s="8">
        <v>130</v>
      </c>
      <c r="B118" s="8">
        <v>115</v>
      </c>
      <c r="C118" s="8">
        <v>35</v>
      </c>
      <c r="D118" s="8">
        <v>59</v>
      </c>
      <c r="E118" s="63">
        <v>1658</v>
      </c>
      <c r="F118" s="64">
        <v>0.029467592592592594</v>
      </c>
      <c r="G118" t="s">
        <v>160</v>
      </c>
      <c r="H118" t="s">
        <v>200</v>
      </c>
      <c r="I118" s="2" t="s">
        <v>74</v>
      </c>
      <c r="J118" s="2" t="s">
        <v>33</v>
      </c>
      <c r="K118" s="2" t="s">
        <v>0</v>
      </c>
      <c r="L118" s="42"/>
      <c r="M118" s="63"/>
      <c r="N118" s="42"/>
      <c r="O118" s="42"/>
      <c r="P118" s="43"/>
      <c r="Q118" s="43">
        <f>$B118</f>
        <v>115</v>
      </c>
      <c r="S118" s="43"/>
      <c r="T118" s="63"/>
      <c r="U118" s="42"/>
      <c r="V118" s="42"/>
      <c r="W118" s="42"/>
      <c r="X118" s="42">
        <f>$D118</f>
        <v>59</v>
      </c>
    </row>
    <row r="119" spans="1:24" ht="12.75">
      <c r="A119" s="8">
        <v>132</v>
      </c>
      <c r="B119" s="8">
        <v>116</v>
      </c>
      <c r="C119" s="8">
        <v>36</v>
      </c>
      <c r="D119" s="8">
        <v>60</v>
      </c>
      <c r="E119" s="63">
        <v>448</v>
      </c>
      <c r="F119" s="64">
        <v>0.02949074074074074</v>
      </c>
      <c r="G119" t="s">
        <v>129</v>
      </c>
      <c r="H119" t="s">
        <v>252</v>
      </c>
      <c r="I119" s="2" t="s">
        <v>74</v>
      </c>
      <c r="J119" s="2" t="s">
        <v>45</v>
      </c>
      <c r="K119" s="2" t="s">
        <v>0</v>
      </c>
      <c r="L119" s="42"/>
      <c r="M119" s="63">
        <f>$B119</f>
        <v>116</v>
      </c>
      <c r="N119" s="42"/>
      <c r="O119" s="42"/>
      <c r="P119" s="43"/>
      <c r="Q119" s="43"/>
      <c r="S119" s="43"/>
      <c r="T119" s="63">
        <f>$D119</f>
        <v>60</v>
      </c>
      <c r="U119" s="42"/>
      <c r="V119" s="42"/>
      <c r="W119" s="42"/>
      <c r="X119" s="43"/>
    </row>
    <row r="120" spans="1:24" ht="12.75">
      <c r="A120" s="8">
        <v>133</v>
      </c>
      <c r="B120" s="8">
        <v>117</v>
      </c>
      <c r="C120" s="8">
        <v>37</v>
      </c>
      <c r="D120" s="8">
        <v>61</v>
      </c>
      <c r="E120" s="63">
        <v>1156</v>
      </c>
      <c r="F120" s="64">
        <v>0.029583333333333333</v>
      </c>
      <c r="G120" t="s">
        <v>253</v>
      </c>
      <c r="H120" t="s">
        <v>254</v>
      </c>
      <c r="I120" s="2" t="s">
        <v>74</v>
      </c>
      <c r="J120" s="2" t="s">
        <v>46</v>
      </c>
      <c r="K120" s="2" t="s">
        <v>0</v>
      </c>
      <c r="L120" s="42"/>
      <c r="M120" s="63"/>
      <c r="N120" s="42"/>
      <c r="O120" s="42">
        <f>$B120</f>
        <v>117</v>
      </c>
      <c r="P120" s="43"/>
      <c r="Q120" s="43"/>
      <c r="S120" s="43"/>
      <c r="T120" s="42"/>
      <c r="U120" s="42"/>
      <c r="V120" s="42">
        <f>$D120</f>
        <v>61</v>
      </c>
      <c r="W120" s="42"/>
      <c r="X120" s="43"/>
    </row>
    <row r="121" spans="1:24" ht="12.75">
      <c r="A121" s="8">
        <v>135</v>
      </c>
      <c r="B121" s="8">
        <v>118</v>
      </c>
      <c r="C121" s="8">
        <v>22</v>
      </c>
      <c r="D121" s="8">
        <v>62</v>
      </c>
      <c r="E121" s="63">
        <v>1116</v>
      </c>
      <c r="F121" s="64">
        <v>0.029675925925925925</v>
      </c>
      <c r="G121" t="s">
        <v>255</v>
      </c>
      <c r="H121" t="s">
        <v>256</v>
      </c>
      <c r="I121" s="2" t="s">
        <v>131</v>
      </c>
      <c r="J121" s="2" t="s">
        <v>46</v>
      </c>
      <c r="K121" s="2" t="s">
        <v>0</v>
      </c>
      <c r="L121" s="42"/>
      <c r="M121" s="63"/>
      <c r="N121" s="42"/>
      <c r="O121" s="42">
        <f>$B121</f>
        <v>118</v>
      </c>
      <c r="P121" s="43"/>
      <c r="Q121" s="43"/>
      <c r="S121" s="43"/>
      <c r="T121" s="42"/>
      <c r="U121" s="42"/>
      <c r="V121" s="43">
        <f>$D121</f>
        <v>62</v>
      </c>
      <c r="W121" s="42"/>
      <c r="X121" s="43"/>
    </row>
    <row r="122" spans="1:24" ht="12.75">
      <c r="A122" s="8">
        <v>136</v>
      </c>
      <c r="B122" s="8">
        <v>119</v>
      </c>
      <c r="C122" s="8"/>
      <c r="D122" s="8"/>
      <c r="E122" s="63">
        <v>15</v>
      </c>
      <c r="F122" s="64">
        <v>0.029722222222222223</v>
      </c>
      <c r="G122" t="s">
        <v>220</v>
      </c>
      <c r="H122" t="s">
        <v>257</v>
      </c>
      <c r="I122" s="2" t="s">
        <v>69</v>
      </c>
      <c r="J122" s="2" t="s">
        <v>26</v>
      </c>
      <c r="K122" s="2" t="s">
        <v>0</v>
      </c>
      <c r="L122" s="42">
        <f>$B122</f>
        <v>119</v>
      </c>
      <c r="M122" s="63"/>
      <c r="N122" s="42"/>
      <c r="O122" s="42"/>
      <c r="P122" s="43"/>
      <c r="Q122" s="43"/>
      <c r="S122" s="43"/>
      <c r="T122" s="42"/>
      <c r="U122" s="42"/>
      <c r="V122" s="43"/>
      <c r="W122" s="42"/>
      <c r="X122" s="43"/>
    </row>
    <row r="123" spans="1:24" ht="12.75">
      <c r="A123" s="8">
        <v>137</v>
      </c>
      <c r="B123" s="8">
        <v>120</v>
      </c>
      <c r="C123" s="8">
        <v>23</v>
      </c>
      <c r="D123" s="8">
        <v>63</v>
      </c>
      <c r="E123" s="63">
        <v>1614</v>
      </c>
      <c r="F123" s="64">
        <v>0.029733796296296296</v>
      </c>
      <c r="G123" t="s">
        <v>70</v>
      </c>
      <c r="H123" t="s">
        <v>258</v>
      </c>
      <c r="I123" s="2" t="s">
        <v>131</v>
      </c>
      <c r="J123" s="2" t="s">
        <v>33</v>
      </c>
      <c r="K123" s="2" t="s">
        <v>0</v>
      </c>
      <c r="L123" s="42"/>
      <c r="M123" s="63"/>
      <c r="N123" s="42"/>
      <c r="O123" s="42"/>
      <c r="P123" s="43"/>
      <c r="Q123" s="43">
        <f>$B123</f>
        <v>120</v>
      </c>
      <c r="S123" s="43"/>
      <c r="T123" s="42"/>
      <c r="U123" s="42"/>
      <c r="V123" s="43"/>
      <c r="W123" s="42"/>
      <c r="X123" s="43">
        <f>$D123</f>
        <v>63</v>
      </c>
    </row>
    <row r="124" spans="1:24" ht="12.75">
      <c r="A124" s="8">
        <v>138</v>
      </c>
      <c r="B124" s="8">
        <v>121</v>
      </c>
      <c r="C124" s="8">
        <v>38</v>
      </c>
      <c r="D124" s="8">
        <v>64</v>
      </c>
      <c r="E124" s="63">
        <v>495</v>
      </c>
      <c r="F124" s="64">
        <v>0.02974537037037037</v>
      </c>
      <c r="G124" t="s">
        <v>67</v>
      </c>
      <c r="H124" t="s">
        <v>259</v>
      </c>
      <c r="I124" s="2" t="s">
        <v>74</v>
      </c>
      <c r="J124" s="2" t="s">
        <v>45</v>
      </c>
      <c r="K124" s="2" t="s">
        <v>0</v>
      </c>
      <c r="L124" s="42"/>
      <c r="M124" s="63">
        <f>$B124</f>
        <v>121</v>
      </c>
      <c r="N124" s="42"/>
      <c r="O124" s="42"/>
      <c r="P124" s="43"/>
      <c r="Q124" s="43"/>
      <c r="S124" s="43"/>
      <c r="T124" s="42">
        <f>$D124</f>
        <v>64</v>
      </c>
      <c r="U124" s="42"/>
      <c r="V124" s="43"/>
      <c r="W124" s="42"/>
      <c r="X124" s="43"/>
    </row>
    <row r="125" spans="1:24" ht="12.75">
      <c r="A125" s="8">
        <v>140</v>
      </c>
      <c r="B125" s="8">
        <v>122</v>
      </c>
      <c r="C125" s="8">
        <v>24</v>
      </c>
      <c r="D125" s="8">
        <v>65</v>
      </c>
      <c r="E125" s="63">
        <v>1127</v>
      </c>
      <c r="F125" s="64">
        <v>0.02984953703703704</v>
      </c>
      <c r="G125" t="s">
        <v>70</v>
      </c>
      <c r="H125" t="s">
        <v>260</v>
      </c>
      <c r="I125" s="2" t="s">
        <v>131</v>
      </c>
      <c r="J125" s="2" t="s">
        <v>46</v>
      </c>
      <c r="K125" s="2" t="s">
        <v>0</v>
      </c>
      <c r="L125" s="42"/>
      <c r="M125" s="63"/>
      <c r="N125" s="42"/>
      <c r="O125" s="42">
        <f>$B125</f>
        <v>122</v>
      </c>
      <c r="P125" s="43"/>
      <c r="Q125" s="43"/>
      <c r="S125" s="43"/>
      <c r="T125" s="42"/>
      <c r="U125" s="42"/>
      <c r="V125" s="43">
        <f>$D125</f>
        <v>65</v>
      </c>
      <c r="W125" s="42"/>
      <c r="X125" s="43"/>
    </row>
    <row r="126" spans="1:24" ht="12.75">
      <c r="A126" s="8">
        <v>141</v>
      </c>
      <c r="B126" s="8">
        <v>123</v>
      </c>
      <c r="C126" s="8">
        <v>25</v>
      </c>
      <c r="D126" s="8">
        <v>66</v>
      </c>
      <c r="E126" s="63">
        <v>464</v>
      </c>
      <c r="F126" s="64">
        <v>0.02988425925925926</v>
      </c>
      <c r="G126" t="s">
        <v>261</v>
      </c>
      <c r="H126" t="s">
        <v>174</v>
      </c>
      <c r="I126" s="2" t="s">
        <v>131</v>
      </c>
      <c r="J126" s="2" t="s">
        <v>45</v>
      </c>
      <c r="K126" s="2" t="s">
        <v>0</v>
      </c>
      <c r="L126" s="42"/>
      <c r="M126" s="63">
        <f>$B126</f>
        <v>123</v>
      </c>
      <c r="N126" s="42"/>
      <c r="O126" s="8"/>
      <c r="P126" s="43"/>
      <c r="Q126" s="43"/>
      <c r="S126" s="43"/>
      <c r="T126" s="42">
        <f>$D126</f>
        <v>66</v>
      </c>
      <c r="U126" s="42"/>
      <c r="V126" s="43"/>
      <c r="W126" s="42"/>
      <c r="X126" s="43"/>
    </row>
    <row r="127" spans="1:24" ht="12.75">
      <c r="A127" s="8">
        <v>143</v>
      </c>
      <c r="B127" s="8">
        <v>124</v>
      </c>
      <c r="C127" s="8">
        <v>26</v>
      </c>
      <c r="D127" s="8">
        <v>67</v>
      </c>
      <c r="E127" s="63">
        <v>1685</v>
      </c>
      <c r="F127" s="64">
        <v>0.029953703703703705</v>
      </c>
      <c r="G127" t="s">
        <v>137</v>
      </c>
      <c r="H127" t="s">
        <v>262</v>
      </c>
      <c r="I127" s="2" t="s">
        <v>131</v>
      </c>
      <c r="J127" s="2" t="s">
        <v>33</v>
      </c>
      <c r="K127" s="2" t="s">
        <v>0</v>
      </c>
      <c r="L127" s="42"/>
      <c r="M127" s="42"/>
      <c r="N127" s="42"/>
      <c r="O127" s="8"/>
      <c r="P127" s="43"/>
      <c r="Q127" s="43">
        <f>$B127</f>
        <v>124</v>
      </c>
      <c r="S127" s="43"/>
      <c r="T127" s="42"/>
      <c r="U127" s="42"/>
      <c r="V127" s="43"/>
      <c r="W127" s="42"/>
      <c r="X127" s="43">
        <f>$D127</f>
        <v>67</v>
      </c>
    </row>
    <row r="128" spans="1:24" ht="12.75">
      <c r="A128" s="8">
        <v>145</v>
      </c>
      <c r="B128" s="8">
        <v>125</v>
      </c>
      <c r="C128" s="8"/>
      <c r="D128" s="8"/>
      <c r="E128" s="63">
        <v>1412</v>
      </c>
      <c r="F128" s="64">
        <v>0.030000000000000002</v>
      </c>
      <c r="G128" t="s">
        <v>263</v>
      </c>
      <c r="H128" t="s">
        <v>110</v>
      </c>
      <c r="I128" s="2" t="s">
        <v>69</v>
      </c>
      <c r="J128" s="2" t="s">
        <v>2</v>
      </c>
      <c r="K128" s="2" t="s">
        <v>0</v>
      </c>
      <c r="L128" s="42"/>
      <c r="M128" s="42"/>
      <c r="N128" s="42"/>
      <c r="O128" s="8"/>
      <c r="P128" s="43">
        <f>$B128</f>
        <v>125</v>
      </c>
      <c r="Q128" s="43"/>
      <c r="S128" s="43"/>
      <c r="T128" s="42"/>
      <c r="U128" s="42"/>
      <c r="V128" s="43"/>
      <c r="W128" s="42"/>
      <c r="X128" s="43"/>
    </row>
    <row r="129" spans="1:24" ht="12.75">
      <c r="A129" s="8">
        <v>147</v>
      </c>
      <c r="B129" s="8">
        <v>126</v>
      </c>
      <c r="C129" s="8">
        <v>39</v>
      </c>
      <c r="D129" s="8">
        <v>68</v>
      </c>
      <c r="E129" s="63">
        <v>462</v>
      </c>
      <c r="F129" s="64">
        <v>0.03005787037037037</v>
      </c>
      <c r="G129" t="s">
        <v>127</v>
      </c>
      <c r="H129" t="s">
        <v>264</v>
      </c>
      <c r="I129" s="2" t="s">
        <v>74</v>
      </c>
      <c r="J129" s="2" t="s">
        <v>45</v>
      </c>
      <c r="K129" s="2" t="s">
        <v>0</v>
      </c>
      <c r="L129" s="42"/>
      <c r="M129" s="42">
        <f>$B129</f>
        <v>126</v>
      </c>
      <c r="N129" s="42"/>
      <c r="O129" s="8"/>
      <c r="P129" s="43"/>
      <c r="Q129" s="43"/>
      <c r="S129" s="43"/>
      <c r="T129" s="42">
        <f>$D129</f>
        <v>68</v>
      </c>
      <c r="U129" s="42"/>
      <c r="V129" s="43"/>
      <c r="W129" s="42"/>
      <c r="X129" s="43"/>
    </row>
    <row r="130" spans="1:24" ht="12.75">
      <c r="A130" s="8">
        <v>148</v>
      </c>
      <c r="B130" s="8">
        <v>127</v>
      </c>
      <c r="C130" s="8"/>
      <c r="D130" s="8"/>
      <c r="E130" s="63">
        <v>481</v>
      </c>
      <c r="F130" s="64">
        <v>0.030092592592592594</v>
      </c>
      <c r="G130" t="s">
        <v>70</v>
      </c>
      <c r="H130" t="s">
        <v>265</v>
      </c>
      <c r="I130" s="2" t="s">
        <v>69</v>
      </c>
      <c r="J130" s="2" t="s">
        <v>45</v>
      </c>
      <c r="K130" s="2" t="s">
        <v>0</v>
      </c>
      <c r="L130" s="42"/>
      <c r="M130" s="42">
        <f>$B130</f>
        <v>127</v>
      </c>
      <c r="N130" s="42"/>
      <c r="O130" s="8"/>
      <c r="P130" s="43"/>
      <c r="Q130" s="43"/>
      <c r="S130" s="43"/>
      <c r="T130" s="42"/>
      <c r="U130" s="42"/>
      <c r="V130" s="43"/>
      <c r="W130" s="42"/>
      <c r="X130" s="43"/>
    </row>
    <row r="131" spans="1:24" ht="12.75">
      <c r="A131" s="8">
        <v>149</v>
      </c>
      <c r="B131" s="8">
        <v>128</v>
      </c>
      <c r="C131" s="8">
        <v>27</v>
      </c>
      <c r="D131" s="8">
        <v>69</v>
      </c>
      <c r="E131" s="63">
        <v>141</v>
      </c>
      <c r="F131" s="64">
        <v>0.030104166666666668</v>
      </c>
      <c r="G131" t="s">
        <v>266</v>
      </c>
      <c r="H131" t="s">
        <v>267</v>
      </c>
      <c r="I131" s="2" t="s">
        <v>131</v>
      </c>
      <c r="J131" s="2" t="s">
        <v>26</v>
      </c>
      <c r="K131" s="2" t="s">
        <v>0</v>
      </c>
      <c r="L131" s="42">
        <f>$B131</f>
        <v>128</v>
      </c>
      <c r="M131" s="42"/>
      <c r="N131" s="42"/>
      <c r="O131" s="8"/>
      <c r="P131" s="43"/>
      <c r="Q131" s="43"/>
      <c r="S131" s="43">
        <f>$D131</f>
        <v>69</v>
      </c>
      <c r="T131" s="42"/>
      <c r="U131" s="42"/>
      <c r="V131" s="43"/>
      <c r="W131" s="42"/>
      <c r="X131" s="43"/>
    </row>
    <row r="132" spans="1:24" ht="12.75">
      <c r="A132" s="8">
        <v>150</v>
      </c>
      <c r="B132" s="8">
        <v>129</v>
      </c>
      <c r="C132" s="8"/>
      <c r="D132" s="8"/>
      <c r="E132" s="63">
        <v>23</v>
      </c>
      <c r="F132" s="64">
        <v>0.030150462962962966</v>
      </c>
      <c r="G132" t="s">
        <v>268</v>
      </c>
      <c r="H132" t="s">
        <v>269</v>
      </c>
      <c r="I132" s="2" t="s">
        <v>69</v>
      </c>
      <c r="J132" s="2" t="s">
        <v>26</v>
      </c>
      <c r="K132" s="2" t="s">
        <v>0</v>
      </c>
      <c r="L132" s="42">
        <f>$B132</f>
        <v>129</v>
      </c>
      <c r="M132" s="42"/>
      <c r="N132" s="42"/>
      <c r="O132" s="8"/>
      <c r="P132" s="43"/>
      <c r="Q132" s="43"/>
      <c r="S132" s="43"/>
      <c r="T132" s="42"/>
      <c r="U132" s="42"/>
      <c r="V132" s="43"/>
      <c r="W132" s="42"/>
      <c r="X132" s="43"/>
    </row>
    <row r="133" spans="1:24" ht="12.75">
      <c r="A133" s="8">
        <v>152</v>
      </c>
      <c r="B133" s="8">
        <v>130</v>
      </c>
      <c r="C133" s="8">
        <v>40</v>
      </c>
      <c r="D133" s="8">
        <v>70</v>
      </c>
      <c r="E133" s="63">
        <v>1052</v>
      </c>
      <c r="F133" s="64">
        <v>0.030231481481481484</v>
      </c>
      <c r="G133" t="s">
        <v>270</v>
      </c>
      <c r="H133" t="s">
        <v>197</v>
      </c>
      <c r="I133" s="2" t="s">
        <v>74</v>
      </c>
      <c r="J133" s="2" t="s">
        <v>38</v>
      </c>
      <c r="K133" s="2" t="s">
        <v>0</v>
      </c>
      <c r="L133" s="43"/>
      <c r="M133" s="42"/>
      <c r="N133" s="42">
        <f>$B133</f>
        <v>130</v>
      </c>
      <c r="O133" s="8"/>
      <c r="P133" s="43"/>
      <c r="Q133" s="43"/>
      <c r="S133" s="43"/>
      <c r="T133" s="42"/>
      <c r="U133" s="42">
        <f>$D133</f>
        <v>70</v>
      </c>
      <c r="V133" s="43"/>
      <c r="W133" s="42"/>
      <c r="X133" s="43"/>
    </row>
    <row r="134" spans="1:24" ht="12.75">
      <c r="A134" s="8">
        <v>153</v>
      </c>
      <c r="B134" s="8">
        <v>131</v>
      </c>
      <c r="C134" s="8">
        <v>41</v>
      </c>
      <c r="D134" s="8">
        <v>71</v>
      </c>
      <c r="E134" s="63">
        <v>1597</v>
      </c>
      <c r="F134" s="64">
        <v>0.03025462962962963</v>
      </c>
      <c r="G134" t="s">
        <v>145</v>
      </c>
      <c r="H134" t="s">
        <v>271</v>
      </c>
      <c r="I134" s="2" t="s">
        <v>74</v>
      </c>
      <c r="J134" s="2" t="s">
        <v>33</v>
      </c>
      <c r="K134" s="2" t="s">
        <v>0</v>
      </c>
      <c r="L134" s="43"/>
      <c r="M134" s="42"/>
      <c r="N134" s="42"/>
      <c r="O134" s="8"/>
      <c r="P134" s="43"/>
      <c r="Q134" s="43">
        <f>$B134</f>
        <v>131</v>
      </c>
      <c r="S134" s="43"/>
      <c r="T134" s="42"/>
      <c r="U134" s="42"/>
      <c r="V134" s="43"/>
      <c r="W134" s="42"/>
      <c r="X134" s="43">
        <f>$D134</f>
        <v>71</v>
      </c>
    </row>
    <row r="135" spans="1:24" ht="12.75">
      <c r="A135" s="8">
        <v>156</v>
      </c>
      <c r="B135" s="8">
        <v>132</v>
      </c>
      <c r="C135" s="8"/>
      <c r="D135" s="8"/>
      <c r="E135" s="63">
        <v>1701</v>
      </c>
      <c r="F135" s="64">
        <v>0.030312500000000003</v>
      </c>
      <c r="G135" t="s">
        <v>272</v>
      </c>
      <c r="H135" t="s">
        <v>273</v>
      </c>
      <c r="I135" s="2" t="s">
        <v>69</v>
      </c>
      <c r="J135" s="2" t="s">
        <v>33</v>
      </c>
      <c r="K135" s="2" t="s">
        <v>0</v>
      </c>
      <c r="L135" s="43"/>
      <c r="M135" s="42"/>
      <c r="N135" s="42"/>
      <c r="O135" s="8"/>
      <c r="P135" s="43"/>
      <c r="Q135" s="43">
        <f>$B135</f>
        <v>132</v>
      </c>
      <c r="S135" s="43"/>
      <c r="T135" s="42"/>
      <c r="U135" s="42"/>
      <c r="V135" s="43"/>
      <c r="W135" s="42"/>
      <c r="X135" s="43"/>
    </row>
    <row r="136" spans="1:24" ht="12.75">
      <c r="A136" s="8">
        <v>159</v>
      </c>
      <c r="B136" s="8">
        <v>133</v>
      </c>
      <c r="C136" s="8">
        <v>42</v>
      </c>
      <c r="D136" s="8">
        <v>72</v>
      </c>
      <c r="E136" s="63">
        <v>1648</v>
      </c>
      <c r="F136" s="64">
        <v>0.03039351851851852</v>
      </c>
      <c r="G136" t="s">
        <v>135</v>
      </c>
      <c r="H136" t="s">
        <v>274</v>
      </c>
      <c r="I136" s="2" t="s">
        <v>74</v>
      </c>
      <c r="J136" s="2" t="s">
        <v>33</v>
      </c>
      <c r="K136" s="2" t="s">
        <v>0</v>
      </c>
      <c r="L136" s="43"/>
      <c r="M136" s="42"/>
      <c r="N136" s="42"/>
      <c r="O136" s="8"/>
      <c r="P136" s="43"/>
      <c r="Q136" s="43">
        <f>$B136</f>
        <v>133</v>
      </c>
      <c r="S136" s="43"/>
      <c r="T136" s="42"/>
      <c r="U136" s="42"/>
      <c r="V136" s="43"/>
      <c r="W136" s="42"/>
      <c r="X136" s="43">
        <f>$D136</f>
        <v>72</v>
      </c>
    </row>
    <row r="137" spans="1:24" ht="12.75">
      <c r="A137" s="8">
        <v>160</v>
      </c>
      <c r="B137" s="8">
        <v>134</v>
      </c>
      <c r="C137" s="8">
        <v>28</v>
      </c>
      <c r="D137" s="8">
        <v>73</v>
      </c>
      <c r="E137" s="63">
        <v>1154</v>
      </c>
      <c r="F137" s="64">
        <v>0.03047453703703704</v>
      </c>
      <c r="G137" t="s">
        <v>135</v>
      </c>
      <c r="H137" t="s">
        <v>174</v>
      </c>
      <c r="I137" s="2" t="s">
        <v>131</v>
      </c>
      <c r="J137" s="2" t="s">
        <v>46</v>
      </c>
      <c r="K137" s="2" t="s">
        <v>0</v>
      </c>
      <c r="L137" s="43"/>
      <c r="M137" s="42"/>
      <c r="N137" s="42"/>
      <c r="O137" s="8"/>
      <c r="P137" s="43"/>
      <c r="Q137" s="43"/>
      <c r="S137" s="43"/>
      <c r="T137" s="42"/>
      <c r="U137" s="42"/>
      <c r="V137" s="43">
        <f>$D137</f>
        <v>73</v>
      </c>
      <c r="W137" s="42"/>
      <c r="X137" s="43"/>
    </row>
    <row r="138" spans="1:24" ht="12.75">
      <c r="A138" s="8">
        <v>163</v>
      </c>
      <c r="B138" s="8">
        <v>135</v>
      </c>
      <c r="C138" s="8">
        <v>43</v>
      </c>
      <c r="D138" s="8">
        <v>74</v>
      </c>
      <c r="E138" s="63">
        <v>1576</v>
      </c>
      <c r="F138" s="64">
        <v>0.03068287037037037</v>
      </c>
      <c r="G138" t="s">
        <v>72</v>
      </c>
      <c r="H138" t="s">
        <v>275</v>
      </c>
      <c r="I138" s="2" t="s">
        <v>74</v>
      </c>
      <c r="J138" s="2" t="s">
        <v>33</v>
      </c>
      <c r="K138" s="2" t="s">
        <v>0</v>
      </c>
      <c r="L138" s="43"/>
      <c r="M138" s="42"/>
      <c r="N138" s="42"/>
      <c r="O138" s="8"/>
      <c r="P138" s="43"/>
      <c r="Q138" s="43">
        <f>$B138</f>
        <v>135</v>
      </c>
      <c r="S138" s="43"/>
      <c r="T138" s="42"/>
      <c r="U138" s="42"/>
      <c r="V138" s="43"/>
      <c r="W138" s="42"/>
      <c r="X138" s="43">
        <f>$D138</f>
        <v>74</v>
      </c>
    </row>
    <row r="139" spans="1:24" ht="12.75">
      <c r="A139" s="8">
        <v>165</v>
      </c>
      <c r="B139" s="8">
        <v>136</v>
      </c>
      <c r="C139" s="8"/>
      <c r="D139" s="8"/>
      <c r="E139" s="63">
        <v>439</v>
      </c>
      <c r="F139" s="64">
        <v>0.030706018518518518</v>
      </c>
      <c r="G139" t="s">
        <v>230</v>
      </c>
      <c r="H139" t="s">
        <v>276</v>
      </c>
      <c r="I139" s="2" t="s">
        <v>69</v>
      </c>
      <c r="J139" s="2" t="s">
        <v>45</v>
      </c>
      <c r="K139" s="2" t="s">
        <v>0</v>
      </c>
      <c r="L139" s="43"/>
      <c r="M139" s="42">
        <f>$B139</f>
        <v>136</v>
      </c>
      <c r="N139" s="42"/>
      <c r="O139" s="8"/>
      <c r="P139" s="43"/>
      <c r="Q139" s="43"/>
      <c r="S139" s="43"/>
      <c r="T139" s="42"/>
      <c r="U139" s="42"/>
      <c r="V139" s="43"/>
      <c r="W139" s="42"/>
      <c r="X139" s="43"/>
    </row>
    <row r="140" spans="1:24" ht="12.75">
      <c r="A140" s="8">
        <v>167</v>
      </c>
      <c r="B140" s="8">
        <v>137</v>
      </c>
      <c r="C140" s="8">
        <v>29</v>
      </c>
      <c r="D140" s="8">
        <v>75</v>
      </c>
      <c r="E140" s="63">
        <v>1114</v>
      </c>
      <c r="F140" s="64">
        <v>0.030729166666666665</v>
      </c>
      <c r="G140" t="s">
        <v>277</v>
      </c>
      <c r="H140" t="s">
        <v>278</v>
      </c>
      <c r="I140" s="2" t="s">
        <v>131</v>
      </c>
      <c r="J140" s="2" t="s">
        <v>46</v>
      </c>
      <c r="K140" s="2" t="s">
        <v>0</v>
      </c>
      <c r="L140" s="43"/>
      <c r="M140" s="42"/>
      <c r="N140" s="42"/>
      <c r="O140" s="8"/>
      <c r="P140" s="43"/>
      <c r="Q140" s="43"/>
      <c r="S140" s="43"/>
      <c r="T140" s="42"/>
      <c r="U140" s="42"/>
      <c r="V140" s="43">
        <f>$D140</f>
        <v>75</v>
      </c>
      <c r="W140" s="42"/>
      <c r="X140" s="43"/>
    </row>
    <row r="141" spans="1:24" ht="12.75">
      <c r="A141" s="8">
        <v>169</v>
      </c>
      <c r="B141" s="8">
        <v>138</v>
      </c>
      <c r="C141" s="8">
        <v>30</v>
      </c>
      <c r="D141" s="8">
        <v>76</v>
      </c>
      <c r="E141" s="63">
        <v>1628</v>
      </c>
      <c r="F141" s="64">
        <v>0.030844907407407408</v>
      </c>
      <c r="G141" t="s">
        <v>279</v>
      </c>
      <c r="H141" t="s">
        <v>280</v>
      </c>
      <c r="I141" s="2" t="s">
        <v>131</v>
      </c>
      <c r="J141" s="2" t="s">
        <v>33</v>
      </c>
      <c r="K141" s="2" t="s">
        <v>0</v>
      </c>
      <c r="L141" s="43"/>
      <c r="M141" s="42"/>
      <c r="N141" s="42"/>
      <c r="O141" s="8"/>
      <c r="P141" s="43"/>
      <c r="Q141" s="43">
        <f>$B141</f>
        <v>138</v>
      </c>
      <c r="S141" s="43"/>
      <c r="T141" s="42"/>
      <c r="U141" s="42"/>
      <c r="V141" s="43"/>
      <c r="W141" s="42"/>
      <c r="X141" s="43">
        <f>$D141</f>
        <v>76</v>
      </c>
    </row>
    <row r="142" spans="1:24" ht="12.75">
      <c r="A142" s="8">
        <v>170</v>
      </c>
      <c r="B142" s="8">
        <v>139</v>
      </c>
      <c r="C142" s="8">
        <v>31</v>
      </c>
      <c r="D142" s="8">
        <v>77</v>
      </c>
      <c r="E142" s="63">
        <v>446</v>
      </c>
      <c r="F142" s="64">
        <v>0.030925925925925926</v>
      </c>
      <c r="G142" t="s">
        <v>78</v>
      </c>
      <c r="H142" t="s">
        <v>281</v>
      </c>
      <c r="I142" s="2" t="s">
        <v>131</v>
      </c>
      <c r="J142" s="2" t="s">
        <v>45</v>
      </c>
      <c r="K142" s="2" t="s">
        <v>0</v>
      </c>
      <c r="L142" s="43"/>
      <c r="M142" s="42">
        <f>$B142</f>
        <v>139</v>
      </c>
      <c r="N142" s="42"/>
      <c r="O142" s="8"/>
      <c r="P142" s="43"/>
      <c r="Q142" s="43"/>
      <c r="S142" s="43"/>
      <c r="T142" s="42">
        <f>$D142</f>
        <v>77</v>
      </c>
      <c r="U142" s="42"/>
      <c r="V142" s="43"/>
      <c r="W142" s="42"/>
      <c r="X142" s="65"/>
    </row>
    <row r="143" spans="1:24" ht="12.75">
      <c r="A143" s="8">
        <v>171</v>
      </c>
      <c r="B143" s="8">
        <v>140</v>
      </c>
      <c r="C143" s="8">
        <v>32</v>
      </c>
      <c r="D143" s="8">
        <v>78</v>
      </c>
      <c r="E143" s="63">
        <v>1693</v>
      </c>
      <c r="F143" s="64">
        <v>0.030949074074074073</v>
      </c>
      <c r="G143" t="s">
        <v>282</v>
      </c>
      <c r="H143" t="s">
        <v>283</v>
      </c>
      <c r="I143" s="2" t="s">
        <v>131</v>
      </c>
      <c r="J143" s="2" t="s">
        <v>33</v>
      </c>
      <c r="K143" s="2" t="s">
        <v>0</v>
      </c>
      <c r="L143" s="43"/>
      <c r="M143" s="42"/>
      <c r="N143" s="42"/>
      <c r="O143" s="8"/>
      <c r="P143" s="43"/>
      <c r="Q143" s="43">
        <f>$B143</f>
        <v>140</v>
      </c>
      <c r="S143" s="43"/>
      <c r="T143" s="42"/>
      <c r="U143" s="42"/>
      <c r="V143" s="43"/>
      <c r="W143" s="42"/>
      <c r="X143" s="65">
        <f>$D143</f>
        <v>78</v>
      </c>
    </row>
    <row r="144" spans="1:24" ht="12.75">
      <c r="A144" s="8">
        <v>173</v>
      </c>
      <c r="B144" s="8">
        <v>141</v>
      </c>
      <c r="C144" s="8"/>
      <c r="D144" s="8"/>
      <c r="E144" s="63">
        <v>1122</v>
      </c>
      <c r="F144" s="64">
        <v>0.03099537037037037</v>
      </c>
      <c r="G144" t="s">
        <v>160</v>
      </c>
      <c r="H144" t="s">
        <v>284</v>
      </c>
      <c r="I144" s="2" t="s">
        <v>69</v>
      </c>
      <c r="J144" s="2" t="s">
        <v>46</v>
      </c>
      <c r="K144" s="2" t="s">
        <v>0</v>
      </c>
      <c r="L144" s="43"/>
      <c r="M144" s="42"/>
      <c r="N144" s="42"/>
      <c r="O144" s="8"/>
      <c r="P144" s="43"/>
      <c r="Q144" s="43"/>
      <c r="S144" s="43"/>
      <c r="T144" s="42"/>
      <c r="U144" s="42"/>
      <c r="V144" s="43"/>
      <c r="W144" s="42"/>
      <c r="X144" s="65"/>
    </row>
    <row r="145" spans="1:24" ht="12.75">
      <c r="A145" s="8">
        <v>174</v>
      </c>
      <c r="B145" s="8">
        <v>142</v>
      </c>
      <c r="C145" s="8">
        <v>44</v>
      </c>
      <c r="D145" s="8">
        <v>79</v>
      </c>
      <c r="E145" s="63">
        <v>1592</v>
      </c>
      <c r="F145" s="64">
        <v>0.031006944444444445</v>
      </c>
      <c r="G145" t="s">
        <v>132</v>
      </c>
      <c r="H145" t="s">
        <v>285</v>
      </c>
      <c r="I145" s="2" t="s">
        <v>74</v>
      </c>
      <c r="J145" s="2" t="s">
        <v>33</v>
      </c>
      <c r="K145" s="2" t="s">
        <v>0</v>
      </c>
      <c r="L145" s="43"/>
      <c r="M145" s="42"/>
      <c r="N145" s="42"/>
      <c r="O145" s="8"/>
      <c r="P145" s="43"/>
      <c r="Q145" s="43">
        <f>$B145</f>
        <v>142</v>
      </c>
      <c r="S145" s="43"/>
      <c r="T145" s="42"/>
      <c r="U145" s="42"/>
      <c r="V145" s="43"/>
      <c r="W145" s="42"/>
      <c r="X145" s="65">
        <f>$D145</f>
        <v>79</v>
      </c>
    </row>
    <row r="146" spans="1:24" ht="12.75">
      <c r="A146" s="8">
        <v>175</v>
      </c>
      <c r="B146" s="8">
        <v>143</v>
      </c>
      <c r="C146" s="8">
        <v>45</v>
      </c>
      <c r="D146" s="8">
        <v>80</v>
      </c>
      <c r="E146" s="63">
        <v>1687</v>
      </c>
      <c r="F146" s="64">
        <v>0.03111111111111111</v>
      </c>
      <c r="G146" t="s">
        <v>160</v>
      </c>
      <c r="H146" t="s">
        <v>286</v>
      </c>
      <c r="I146" s="2" t="s">
        <v>74</v>
      </c>
      <c r="J146" s="2" t="s">
        <v>33</v>
      </c>
      <c r="K146" s="2" t="s">
        <v>0</v>
      </c>
      <c r="L146" s="43"/>
      <c r="M146" s="42"/>
      <c r="N146" s="42"/>
      <c r="O146" s="8"/>
      <c r="P146" s="43"/>
      <c r="Q146" s="43">
        <f>$B146</f>
        <v>143</v>
      </c>
      <c r="S146" s="43"/>
      <c r="T146" s="42"/>
      <c r="U146" s="42"/>
      <c r="V146" s="43"/>
      <c r="W146" s="42"/>
      <c r="X146" s="65">
        <f>$D146</f>
        <v>80</v>
      </c>
    </row>
    <row r="147" spans="1:24" ht="12.75">
      <c r="A147" s="8">
        <v>177</v>
      </c>
      <c r="B147" s="8">
        <v>144</v>
      </c>
      <c r="C147" s="8"/>
      <c r="D147" s="8"/>
      <c r="E147" s="63">
        <v>485</v>
      </c>
      <c r="F147" s="64">
        <v>0.031157407407407408</v>
      </c>
      <c r="G147" t="s">
        <v>70</v>
      </c>
      <c r="H147" t="s">
        <v>123</v>
      </c>
      <c r="I147" s="2" t="s">
        <v>69</v>
      </c>
      <c r="J147" s="2" t="s">
        <v>45</v>
      </c>
      <c r="K147" s="2" t="s">
        <v>0</v>
      </c>
      <c r="L147" s="43"/>
      <c r="M147" s="42">
        <f>$B147</f>
        <v>144</v>
      </c>
      <c r="N147" s="42"/>
      <c r="O147" s="8"/>
      <c r="P147" s="43"/>
      <c r="Q147" s="43"/>
      <c r="S147" s="43"/>
      <c r="T147" s="42"/>
      <c r="U147" s="42"/>
      <c r="V147" s="43"/>
      <c r="W147" s="42"/>
      <c r="X147" s="65"/>
    </row>
    <row r="148" spans="1:24" ht="12.75">
      <c r="A148" s="8">
        <v>178</v>
      </c>
      <c r="B148" s="8">
        <v>145</v>
      </c>
      <c r="C148" s="8">
        <v>46</v>
      </c>
      <c r="D148" s="8">
        <v>81</v>
      </c>
      <c r="E148" s="63">
        <v>1142</v>
      </c>
      <c r="F148" s="64">
        <v>0.03116898148148148</v>
      </c>
      <c r="G148" t="s">
        <v>86</v>
      </c>
      <c r="H148" t="s">
        <v>256</v>
      </c>
      <c r="I148" s="2" t="s">
        <v>74</v>
      </c>
      <c r="J148" s="2" t="s">
        <v>46</v>
      </c>
      <c r="K148" s="2" t="s">
        <v>0</v>
      </c>
      <c r="L148" s="43"/>
      <c r="M148" s="42"/>
      <c r="N148" s="42"/>
      <c r="O148" s="8"/>
      <c r="P148" s="43"/>
      <c r="Q148" s="43"/>
      <c r="S148" s="43"/>
      <c r="T148" s="42"/>
      <c r="U148" s="42"/>
      <c r="V148" s="43">
        <f>$D148</f>
        <v>81</v>
      </c>
      <c r="W148" s="42"/>
      <c r="X148" s="65"/>
    </row>
    <row r="149" spans="1:24" ht="12.75">
      <c r="A149" s="8">
        <v>179</v>
      </c>
      <c r="B149" s="8">
        <v>146</v>
      </c>
      <c r="C149" s="8">
        <v>33</v>
      </c>
      <c r="D149" s="8">
        <v>82</v>
      </c>
      <c r="E149" s="63">
        <v>1133</v>
      </c>
      <c r="F149" s="64">
        <v>0.031377314814814816</v>
      </c>
      <c r="G149" t="s">
        <v>106</v>
      </c>
      <c r="H149" t="s">
        <v>287</v>
      </c>
      <c r="I149" s="2" t="s">
        <v>131</v>
      </c>
      <c r="J149" s="2" t="s">
        <v>46</v>
      </c>
      <c r="K149" s="2" t="s">
        <v>0</v>
      </c>
      <c r="L149" s="43"/>
      <c r="M149" s="42"/>
      <c r="N149" s="42"/>
      <c r="O149" s="8"/>
      <c r="P149" s="43"/>
      <c r="Q149" s="43"/>
      <c r="S149" s="43"/>
      <c r="T149" s="42"/>
      <c r="U149" s="42"/>
      <c r="V149" s="43">
        <f>$D149</f>
        <v>82</v>
      </c>
      <c r="W149" s="42"/>
      <c r="X149" s="65"/>
    </row>
    <row r="150" spans="1:24" ht="12.75">
      <c r="A150" s="8">
        <v>180</v>
      </c>
      <c r="B150" s="8">
        <v>147</v>
      </c>
      <c r="C150" s="8"/>
      <c r="D150" s="8"/>
      <c r="E150" s="63">
        <v>479</v>
      </c>
      <c r="F150" s="64">
        <v>0.03144675925925926</v>
      </c>
      <c r="G150" t="s">
        <v>139</v>
      </c>
      <c r="H150" t="s">
        <v>288</v>
      </c>
      <c r="I150" s="2" t="s">
        <v>69</v>
      </c>
      <c r="J150" s="2" t="s">
        <v>45</v>
      </c>
      <c r="K150" s="2" t="s">
        <v>0</v>
      </c>
      <c r="L150" s="43"/>
      <c r="M150" s="42">
        <f>$B150</f>
        <v>147</v>
      </c>
      <c r="N150" s="42"/>
      <c r="O150" s="8"/>
      <c r="P150" s="43"/>
      <c r="Q150" s="43"/>
      <c r="S150" s="43"/>
      <c r="T150" s="42"/>
      <c r="U150" s="42"/>
      <c r="V150" s="8"/>
      <c r="W150" s="42"/>
      <c r="X150" s="65"/>
    </row>
    <row r="151" spans="1:24" ht="12.75">
      <c r="A151" s="8">
        <v>182</v>
      </c>
      <c r="B151" s="8">
        <v>148</v>
      </c>
      <c r="C151" s="8">
        <v>47</v>
      </c>
      <c r="D151" s="8">
        <v>83</v>
      </c>
      <c r="E151" s="63">
        <v>1366</v>
      </c>
      <c r="F151" s="64">
        <v>0.03150462962962963</v>
      </c>
      <c r="G151" t="s">
        <v>248</v>
      </c>
      <c r="H151" t="s">
        <v>289</v>
      </c>
      <c r="I151" s="2" t="s">
        <v>74</v>
      </c>
      <c r="J151" s="2" t="s">
        <v>2</v>
      </c>
      <c r="K151" s="2" t="s">
        <v>0</v>
      </c>
      <c r="L151" s="43"/>
      <c r="M151" s="42"/>
      <c r="N151" s="42"/>
      <c r="O151" s="8"/>
      <c r="P151" s="43">
        <f>$B151</f>
        <v>148</v>
      </c>
      <c r="Q151" s="43"/>
      <c r="S151" s="43"/>
      <c r="T151" s="42"/>
      <c r="U151" s="42"/>
      <c r="V151" s="8"/>
      <c r="W151" s="42">
        <f>$D151</f>
        <v>83</v>
      </c>
      <c r="X151" s="65"/>
    </row>
    <row r="152" spans="1:24" ht="12.75">
      <c r="A152" s="8">
        <v>184</v>
      </c>
      <c r="B152" s="8">
        <v>149</v>
      </c>
      <c r="C152" s="8">
        <v>34</v>
      </c>
      <c r="D152" s="8">
        <v>84</v>
      </c>
      <c r="E152" s="63">
        <v>1383</v>
      </c>
      <c r="F152" s="64">
        <v>0.031643518518518515</v>
      </c>
      <c r="G152" t="s">
        <v>176</v>
      </c>
      <c r="H152" t="s">
        <v>290</v>
      </c>
      <c r="I152" s="2" t="s">
        <v>131</v>
      </c>
      <c r="J152" s="2" t="s">
        <v>2</v>
      </c>
      <c r="K152" s="2" t="s">
        <v>0</v>
      </c>
      <c r="L152" s="43"/>
      <c r="M152" s="42"/>
      <c r="N152" s="42"/>
      <c r="O152" s="8"/>
      <c r="P152" s="43">
        <f>$B152</f>
        <v>149</v>
      </c>
      <c r="Q152" s="43"/>
      <c r="S152" s="43"/>
      <c r="T152" s="42"/>
      <c r="U152" s="42"/>
      <c r="V152" s="8"/>
      <c r="W152" s="43">
        <f>$D152</f>
        <v>84</v>
      </c>
      <c r="X152" s="65"/>
    </row>
    <row r="153" spans="1:24" ht="12.75">
      <c r="A153" s="8">
        <v>185</v>
      </c>
      <c r="B153" s="8">
        <v>150</v>
      </c>
      <c r="C153" s="8">
        <v>4</v>
      </c>
      <c r="D153" s="8">
        <v>85</v>
      </c>
      <c r="E153" s="63">
        <v>1594</v>
      </c>
      <c r="F153" s="64">
        <v>0.031655092592592596</v>
      </c>
      <c r="G153" t="s">
        <v>137</v>
      </c>
      <c r="H153" t="s">
        <v>291</v>
      </c>
      <c r="I153" s="2" t="s">
        <v>210</v>
      </c>
      <c r="J153" s="2" t="s">
        <v>33</v>
      </c>
      <c r="K153" s="2" t="s">
        <v>0</v>
      </c>
      <c r="L153" s="43"/>
      <c r="M153" s="42"/>
      <c r="N153" s="42"/>
      <c r="O153" s="8"/>
      <c r="P153" s="43"/>
      <c r="Q153" s="43">
        <f>$B153</f>
        <v>150</v>
      </c>
      <c r="S153" s="43"/>
      <c r="T153" s="42"/>
      <c r="U153" s="42"/>
      <c r="V153" s="8"/>
      <c r="W153" s="43"/>
      <c r="X153" s="65">
        <f>$D153</f>
        <v>85</v>
      </c>
    </row>
    <row r="154" spans="1:24" ht="12.75">
      <c r="A154" s="8">
        <v>186</v>
      </c>
      <c r="B154" s="8">
        <v>151</v>
      </c>
      <c r="C154" s="8"/>
      <c r="D154" s="8"/>
      <c r="E154" s="63">
        <v>18</v>
      </c>
      <c r="F154" s="64">
        <v>0.03167824074074074</v>
      </c>
      <c r="G154" t="s">
        <v>84</v>
      </c>
      <c r="H154" t="s">
        <v>292</v>
      </c>
      <c r="I154" s="2" t="s">
        <v>69</v>
      </c>
      <c r="J154" s="2" t="s">
        <v>26</v>
      </c>
      <c r="K154" s="2" t="s">
        <v>0</v>
      </c>
      <c r="L154" s="43">
        <f>$B154</f>
        <v>151</v>
      </c>
      <c r="M154" s="42"/>
      <c r="N154" s="42"/>
      <c r="O154" s="8"/>
      <c r="P154" s="43"/>
      <c r="Q154" s="65"/>
      <c r="S154" s="43"/>
      <c r="T154" s="42"/>
      <c r="U154" s="42"/>
      <c r="V154" s="8"/>
      <c r="W154" s="43"/>
      <c r="X154" s="65"/>
    </row>
    <row r="155" spans="1:24" ht="12.75">
      <c r="A155" s="8">
        <v>187</v>
      </c>
      <c r="B155" s="8">
        <v>152</v>
      </c>
      <c r="C155" s="8">
        <v>48</v>
      </c>
      <c r="D155" s="8">
        <v>86</v>
      </c>
      <c r="E155" s="63">
        <v>1016</v>
      </c>
      <c r="F155" s="64">
        <v>0.031712962962962964</v>
      </c>
      <c r="G155" t="s">
        <v>293</v>
      </c>
      <c r="H155" t="s">
        <v>294</v>
      </c>
      <c r="I155" s="2" t="s">
        <v>74</v>
      </c>
      <c r="J155" s="2" t="s">
        <v>38</v>
      </c>
      <c r="K155" s="2" t="s">
        <v>0</v>
      </c>
      <c r="L155" s="43"/>
      <c r="M155" s="42"/>
      <c r="N155" s="42">
        <f>$B155</f>
        <v>152</v>
      </c>
      <c r="O155" s="8"/>
      <c r="P155" s="43"/>
      <c r="Q155" s="65"/>
      <c r="S155" s="43"/>
      <c r="T155" s="42"/>
      <c r="U155" s="42">
        <f>$D155</f>
        <v>86</v>
      </c>
      <c r="V155" s="8"/>
      <c r="W155" s="43"/>
      <c r="X155" s="65"/>
    </row>
    <row r="156" spans="1:24" ht="12.75">
      <c r="A156" s="8">
        <v>189</v>
      </c>
      <c r="B156" s="8">
        <v>153</v>
      </c>
      <c r="C156" s="8">
        <v>49</v>
      </c>
      <c r="D156" s="8">
        <v>87</v>
      </c>
      <c r="E156" s="63">
        <v>1637</v>
      </c>
      <c r="F156" s="64">
        <v>0.03173611111111111</v>
      </c>
      <c r="G156" t="s">
        <v>248</v>
      </c>
      <c r="H156" t="s">
        <v>295</v>
      </c>
      <c r="I156" s="2" t="s">
        <v>74</v>
      </c>
      <c r="J156" s="2" t="s">
        <v>33</v>
      </c>
      <c r="K156" s="2" t="s">
        <v>0</v>
      </c>
      <c r="L156" s="43"/>
      <c r="M156" s="42"/>
      <c r="N156" s="42"/>
      <c r="O156" s="8"/>
      <c r="P156" s="43"/>
      <c r="Q156" s="65">
        <f>$B156</f>
        <v>153</v>
      </c>
      <c r="S156" s="43"/>
      <c r="T156" s="42"/>
      <c r="U156" s="42"/>
      <c r="V156" s="8"/>
      <c r="W156" s="43"/>
      <c r="X156" s="65">
        <f>$D156</f>
        <v>87</v>
      </c>
    </row>
    <row r="157" spans="1:24" ht="12.75">
      <c r="A157" s="8">
        <v>190</v>
      </c>
      <c r="B157" s="8">
        <v>154</v>
      </c>
      <c r="C157" s="8"/>
      <c r="D157" s="8"/>
      <c r="E157" s="63">
        <v>35</v>
      </c>
      <c r="F157" s="64">
        <v>0.03173611111111111</v>
      </c>
      <c r="G157" s="40" t="s">
        <v>277</v>
      </c>
      <c r="H157" t="s">
        <v>296</v>
      </c>
      <c r="I157" s="2" t="s">
        <v>69</v>
      </c>
      <c r="J157" s="2" t="s">
        <v>26</v>
      </c>
      <c r="K157" s="2" t="s">
        <v>0</v>
      </c>
      <c r="L157" s="43">
        <f>$B157</f>
        <v>154</v>
      </c>
      <c r="M157" s="42"/>
      <c r="N157" s="42"/>
      <c r="O157" s="8"/>
      <c r="P157" s="43"/>
      <c r="Q157" s="65"/>
      <c r="S157" s="43"/>
      <c r="T157" s="42"/>
      <c r="U157" s="42"/>
      <c r="V157" s="8"/>
      <c r="W157" s="43"/>
      <c r="X157" s="65"/>
    </row>
    <row r="158" spans="1:24" ht="12.75">
      <c r="A158" s="8">
        <v>192</v>
      </c>
      <c r="B158" s="8">
        <v>155</v>
      </c>
      <c r="C158" s="8">
        <v>50</v>
      </c>
      <c r="D158" s="8">
        <v>88</v>
      </c>
      <c r="E158" s="63">
        <v>14</v>
      </c>
      <c r="F158" s="64">
        <v>0.03180555555555555</v>
      </c>
      <c r="G158" t="s">
        <v>297</v>
      </c>
      <c r="H158" t="s">
        <v>298</v>
      </c>
      <c r="I158" s="2" t="s">
        <v>74</v>
      </c>
      <c r="J158" s="2" t="s">
        <v>26</v>
      </c>
      <c r="K158" s="2" t="s">
        <v>0</v>
      </c>
      <c r="L158" s="43">
        <f>$B158</f>
        <v>155</v>
      </c>
      <c r="M158" s="42"/>
      <c r="N158" s="42"/>
      <c r="O158" s="8"/>
      <c r="P158" s="43"/>
      <c r="Q158" s="65"/>
      <c r="S158" s="43">
        <f>$D158</f>
        <v>88</v>
      </c>
      <c r="T158" s="42"/>
      <c r="U158" s="42"/>
      <c r="V158" s="8"/>
      <c r="W158" s="43"/>
      <c r="X158" s="65"/>
    </row>
    <row r="159" spans="1:24" ht="12.75">
      <c r="A159" s="8">
        <v>195</v>
      </c>
      <c r="B159" s="8">
        <v>156</v>
      </c>
      <c r="C159" s="8">
        <v>51</v>
      </c>
      <c r="D159" s="8">
        <v>89</v>
      </c>
      <c r="E159" s="63">
        <v>1593</v>
      </c>
      <c r="F159" s="64">
        <v>0.031921296296296295</v>
      </c>
      <c r="G159" t="s">
        <v>299</v>
      </c>
      <c r="H159" t="s">
        <v>300</v>
      </c>
      <c r="I159" s="2" t="s">
        <v>74</v>
      </c>
      <c r="J159" s="2" t="s">
        <v>33</v>
      </c>
      <c r="K159" s="2" t="s">
        <v>0</v>
      </c>
      <c r="L159" s="43"/>
      <c r="M159" s="42"/>
      <c r="N159" s="42"/>
      <c r="O159" s="8"/>
      <c r="P159" s="43"/>
      <c r="Q159" s="65">
        <f>$B159</f>
        <v>156</v>
      </c>
      <c r="S159" s="43"/>
      <c r="T159" s="42"/>
      <c r="U159" s="42"/>
      <c r="V159" s="8"/>
      <c r="W159" s="43"/>
      <c r="X159" s="65">
        <f>$D159</f>
        <v>89</v>
      </c>
    </row>
    <row r="160" spans="1:25" ht="12.75">
      <c r="A160" s="8">
        <v>198</v>
      </c>
      <c r="B160" s="8">
        <v>157</v>
      </c>
      <c r="C160" s="8">
        <v>1</v>
      </c>
      <c r="D160" s="8">
        <v>90</v>
      </c>
      <c r="E160" s="63">
        <v>30</v>
      </c>
      <c r="F160" s="64">
        <v>0.03200231481481481</v>
      </c>
      <c r="G160" t="s">
        <v>72</v>
      </c>
      <c r="H160" t="s">
        <v>301</v>
      </c>
      <c r="I160" s="2" t="s">
        <v>302</v>
      </c>
      <c r="J160" s="2" t="s">
        <v>26</v>
      </c>
      <c r="K160" s="2" t="s">
        <v>0</v>
      </c>
      <c r="L160" s="43">
        <f>$B160</f>
        <v>157</v>
      </c>
      <c r="M160" s="42"/>
      <c r="N160" s="42"/>
      <c r="O160" s="8"/>
      <c r="P160" s="43"/>
      <c r="Q160" s="65"/>
      <c r="S160" s="43">
        <f>$D160</f>
        <v>90</v>
      </c>
      <c r="T160" s="42"/>
      <c r="U160" s="42"/>
      <c r="V160" s="8"/>
      <c r="W160" s="43"/>
      <c r="X160" s="45"/>
      <c r="Y160" s="1"/>
    </row>
    <row r="161" spans="1:25" ht="12.75">
      <c r="A161" s="8">
        <v>199</v>
      </c>
      <c r="B161" s="8">
        <v>158</v>
      </c>
      <c r="C161" s="8">
        <v>52</v>
      </c>
      <c r="D161" s="8">
        <v>91</v>
      </c>
      <c r="E161" s="63">
        <v>1421</v>
      </c>
      <c r="F161" s="64">
        <v>0.03204861111111111</v>
      </c>
      <c r="G161" t="s">
        <v>192</v>
      </c>
      <c r="H161" t="s">
        <v>303</v>
      </c>
      <c r="I161" s="2" t="s">
        <v>74</v>
      </c>
      <c r="J161" s="2" t="s">
        <v>2</v>
      </c>
      <c r="K161" s="2" t="s">
        <v>0</v>
      </c>
      <c r="L161" s="43"/>
      <c r="M161" s="42"/>
      <c r="N161" s="42"/>
      <c r="O161" s="8"/>
      <c r="P161" s="43">
        <f>$B161</f>
        <v>158</v>
      </c>
      <c r="Q161" s="65"/>
      <c r="S161" s="43"/>
      <c r="T161" s="42"/>
      <c r="U161" s="42"/>
      <c r="V161" s="8"/>
      <c r="W161" s="43">
        <f>$D161</f>
        <v>91</v>
      </c>
      <c r="X161" s="45"/>
      <c r="Y161" s="1"/>
    </row>
    <row r="162" spans="1:25" ht="12.75">
      <c r="A162" s="8">
        <v>201</v>
      </c>
      <c r="B162" s="8">
        <v>159</v>
      </c>
      <c r="C162" s="8">
        <v>5</v>
      </c>
      <c r="D162" s="8">
        <v>92</v>
      </c>
      <c r="E162" s="63">
        <v>1641</v>
      </c>
      <c r="F162" s="64">
        <v>0.03224537037037037</v>
      </c>
      <c r="G162" t="s">
        <v>304</v>
      </c>
      <c r="H162" t="s">
        <v>305</v>
      </c>
      <c r="I162" s="2" t="s">
        <v>210</v>
      </c>
      <c r="J162" s="2" t="s">
        <v>33</v>
      </c>
      <c r="K162" s="2" t="s">
        <v>0</v>
      </c>
      <c r="L162" s="43"/>
      <c r="M162" s="42"/>
      <c r="N162" s="42"/>
      <c r="O162" s="8"/>
      <c r="P162" s="43"/>
      <c r="Q162" s="65">
        <f>$B162</f>
        <v>159</v>
      </c>
      <c r="S162" s="43"/>
      <c r="T162" s="42"/>
      <c r="U162" s="42"/>
      <c r="V162" s="8"/>
      <c r="W162" s="43"/>
      <c r="X162" s="45">
        <f>$D162</f>
        <v>92</v>
      </c>
      <c r="Y162" s="1"/>
    </row>
    <row r="163" spans="1:25" ht="12.75">
      <c r="A163" s="8">
        <v>202</v>
      </c>
      <c r="B163" s="8">
        <v>160</v>
      </c>
      <c r="C163" s="8"/>
      <c r="D163" s="8"/>
      <c r="E163" s="63">
        <v>1702</v>
      </c>
      <c r="F163" s="64">
        <v>0.03225694444444444</v>
      </c>
      <c r="G163" t="s">
        <v>129</v>
      </c>
      <c r="H163" t="s">
        <v>306</v>
      </c>
      <c r="I163" s="2" t="s">
        <v>69</v>
      </c>
      <c r="J163" s="2" t="s">
        <v>33</v>
      </c>
      <c r="K163" s="2" t="s">
        <v>0</v>
      </c>
      <c r="L163" s="43"/>
      <c r="M163" s="42"/>
      <c r="N163" s="42"/>
      <c r="O163" s="8"/>
      <c r="P163" s="43"/>
      <c r="Q163" s="65">
        <f>$B163</f>
        <v>160</v>
      </c>
      <c r="S163" s="43"/>
      <c r="T163" s="42"/>
      <c r="U163" s="42"/>
      <c r="V163" s="8"/>
      <c r="W163" s="43"/>
      <c r="X163" s="45"/>
      <c r="Y163" s="1"/>
    </row>
    <row r="164" spans="1:25" ht="12.75">
      <c r="A164" s="8">
        <v>205</v>
      </c>
      <c r="B164" s="8">
        <v>161</v>
      </c>
      <c r="C164" s="8"/>
      <c r="D164" s="8"/>
      <c r="E164" s="63">
        <v>1183</v>
      </c>
      <c r="F164" s="64">
        <v>0.03239583333333333</v>
      </c>
      <c r="G164" t="s">
        <v>307</v>
      </c>
      <c r="H164" t="s">
        <v>308</v>
      </c>
      <c r="I164" s="2" t="s">
        <v>69</v>
      </c>
      <c r="J164" s="2" t="s">
        <v>46</v>
      </c>
      <c r="K164" s="2" t="s">
        <v>0</v>
      </c>
      <c r="L164" s="43"/>
      <c r="M164" s="42"/>
      <c r="N164" s="42"/>
      <c r="O164" s="8"/>
      <c r="P164" s="43"/>
      <c r="Q164" s="65"/>
      <c r="S164" s="43"/>
      <c r="T164" s="42"/>
      <c r="U164" s="42"/>
      <c r="V164" s="8"/>
      <c r="W164" s="43"/>
      <c r="X164" s="45"/>
      <c r="Y164" s="1"/>
    </row>
    <row r="165" spans="1:25" ht="12.75">
      <c r="A165" s="8">
        <v>206</v>
      </c>
      <c r="B165" s="8">
        <v>162</v>
      </c>
      <c r="C165" s="8"/>
      <c r="D165" s="8"/>
      <c r="E165" s="63">
        <v>16</v>
      </c>
      <c r="F165" s="64">
        <v>0.032407407407407406</v>
      </c>
      <c r="G165" t="s">
        <v>172</v>
      </c>
      <c r="H165" t="s">
        <v>160</v>
      </c>
      <c r="I165" s="2" t="s">
        <v>69</v>
      </c>
      <c r="J165" s="2" t="s">
        <v>26</v>
      </c>
      <c r="K165" s="2" t="s">
        <v>0</v>
      </c>
      <c r="L165" s="43">
        <f>$B165</f>
        <v>162</v>
      </c>
      <c r="M165" s="42"/>
      <c r="N165" s="42"/>
      <c r="O165" s="8"/>
      <c r="P165" s="43"/>
      <c r="Q165" s="65"/>
      <c r="S165" s="43"/>
      <c r="T165" s="42"/>
      <c r="U165" s="42"/>
      <c r="V165" s="8"/>
      <c r="W165" s="43"/>
      <c r="X165" s="45"/>
      <c r="Y165" s="1"/>
    </row>
    <row r="166" spans="1:25" ht="12.75">
      <c r="A166" s="8">
        <v>209</v>
      </c>
      <c r="B166" s="8">
        <v>163</v>
      </c>
      <c r="C166" s="8">
        <v>53</v>
      </c>
      <c r="D166" s="8">
        <v>93</v>
      </c>
      <c r="E166" s="63">
        <v>1665</v>
      </c>
      <c r="F166" s="64">
        <v>0.03256944444444444</v>
      </c>
      <c r="G166" t="s">
        <v>70</v>
      </c>
      <c r="H166" t="s">
        <v>309</v>
      </c>
      <c r="I166" s="2" t="s">
        <v>74</v>
      </c>
      <c r="J166" s="2" t="s">
        <v>33</v>
      </c>
      <c r="K166" s="2" t="s">
        <v>0</v>
      </c>
      <c r="L166" s="43"/>
      <c r="M166" s="42"/>
      <c r="N166" s="42"/>
      <c r="O166" s="8"/>
      <c r="P166" s="43"/>
      <c r="Q166" s="65">
        <f>$B166</f>
        <v>163</v>
      </c>
      <c r="S166" s="43"/>
      <c r="T166" s="42"/>
      <c r="U166" s="42"/>
      <c r="V166" s="8"/>
      <c r="W166" s="43"/>
      <c r="X166" s="45">
        <f>$D166</f>
        <v>93</v>
      </c>
      <c r="Y166" s="1"/>
    </row>
    <row r="167" spans="1:25" ht="12.75">
      <c r="A167" s="8">
        <v>210</v>
      </c>
      <c r="B167" s="8">
        <v>164</v>
      </c>
      <c r="C167" s="8">
        <v>6</v>
      </c>
      <c r="D167" s="8">
        <v>94</v>
      </c>
      <c r="E167" s="63">
        <v>1105</v>
      </c>
      <c r="F167" s="64">
        <v>0.03262731481481481</v>
      </c>
      <c r="G167" t="s">
        <v>310</v>
      </c>
      <c r="H167" t="s">
        <v>311</v>
      </c>
      <c r="I167" s="2" t="s">
        <v>210</v>
      </c>
      <c r="J167" s="2" t="s">
        <v>46</v>
      </c>
      <c r="K167" s="2" t="s">
        <v>0</v>
      </c>
      <c r="L167" s="43"/>
      <c r="M167" s="42"/>
      <c r="N167" s="42"/>
      <c r="O167" s="8"/>
      <c r="P167" s="43"/>
      <c r="Q167" s="65"/>
      <c r="S167" s="43"/>
      <c r="T167" s="42"/>
      <c r="U167" s="42"/>
      <c r="V167" s="8"/>
      <c r="W167" s="43"/>
      <c r="X167" s="45"/>
      <c r="Y167" s="1"/>
    </row>
    <row r="168" spans="1:25" ht="12.75">
      <c r="A168" s="8">
        <v>212</v>
      </c>
      <c r="B168" s="8">
        <v>165</v>
      </c>
      <c r="C168" s="8"/>
      <c r="D168" s="8"/>
      <c r="E168" s="63">
        <v>1437</v>
      </c>
      <c r="F168" s="64">
        <v>0.03270833333333333</v>
      </c>
      <c r="G168" t="s">
        <v>118</v>
      </c>
      <c r="H168" t="s">
        <v>312</v>
      </c>
      <c r="I168" s="2" t="s">
        <v>69</v>
      </c>
      <c r="J168" s="2" t="s">
        <v>2</v>
      </c>
      <c r="K168" s="2" t="s">
        <v>0</v>
      </c>
      <c r="L168" s="43"/>
      <c r="M168" s="42"/>
      <c r="N168" s="42"/>
      <c r="O168" s="8"/>
      <c r="P168" s="43">
        <f>$B168</f>
        <v>165</v>
      </c>
      <c r="Q168" s="65"/>
      <c r="S168" s="43"/>
      <c r="T168" s="42"/>
      <c r="U168" s="42"/>
      <c r="V168" s="8"/>
      <c r="W168" s="43"/>
      <c r="X168" s="45"/>
      <c r="Y168" s="1"/>
    </row>
    <row r="169" spans="1:25" ht="12.75">
      <c r="A169" s="8">
        <v>213</v>
      </c>
      <c r="B169" s="8">
        <v>166</v>
      </c>
      <c r="C169" s="8">
        <v>54</v>
      </c>
      <c r="D169" s="8">
        <v>95</v>
      </c>
      <c r="E169" s="63">
        <v>1688</v>
      </c>
      <c r="F169" s="64">
        <v>0.0328125</v>
      </c>
      <c r="G169" t="s">
        <v>313</v>
      </c>
      <c r="H169" t="s">
        <v>314</v>
      </c>
      <c r="I169" s="2" t="s">
        <v>74</v>
      </c>
      <c r="J169" s="2" t="s">
        <v>33</v>
      </c>
      <c r="K169" s="2" t="s">
        <v>0</v>
      </c>
      <c r="L169" s="43"/>
      <c r="M169" s="42"/>
      <c r="N169" s="42"/>
      <c r="O169" s="8"/>
      <c r="P169" s="43"/>
      <c r="Q169" s="65">
        <f>$B169</f>
        <v>166</v>
      </c>
      <c r="S169" s="43"/>
      <c r="T169" s="42"/>
      <c r="U169" s="42"/>
      <c r="V169" s="8"/>
      <c r="W169" s="43"/>
      <c r="X169" s="45">
        <f>$D169</f>
        <v>95</v>
      </c>
      <c r="Y169" s="1"/>
    </row>
    <row r="170" spans="1:25" ht="12.75">
      <c r="A170" s="8">
        <v>214</v>
      </c>
      <c r="B170" s="8">
        <v>167</v>
      </c>
      <c r="C170" s="8"/>
      <c r="D170" s="8"/>
      <c r="E170" s="63">
        <v>1430</v>
      </c>
      <c r="F170" s="64">
        <v>0.03283564814814815</v>
      </c>
      <c r="G170" t="s">
        <v>315</v>
      </c>
      <c r="H170" t="s">
        <v>316</v>
      </c>
      <c r="I170" s="2" t="s">
        <v>69</v>
      </c>
      <c r="J170" s="2" t="s">
        <v>2</v>
      </c>
      <c r="K170" s="2" t="s">
        <v>0</v>
      </c>
      <c r="L170" s="43"/>
      <c r="M170" s="42"/>
      <c r="N170" s="42"/>
      <c r="O170" s="8"/>
      <c r="P170" s="43">
        <f>$B170</f>
        <v>167</v>
      </c>
      <c r="Q170" s="65"/>
      <c r="S170" s="43"/>
      <c r="T170" s="42"/>
      <c r="U170" s="42"/>
      <c r="V170" s="8"/>
      <c r="W170" s="43"/>
      <c r="X170" s="45"/>
      <c r="Y170" s="1"/>
    </row>
    <row r="171" spans="1:25" ht="12.75">
      <c r="A171" s="8">
        <v>215</v>
      </c>
      <c r="B171" s="8">
        <v>168</v>
      </c>
      <c r="C171" s="8">
        <v>55</v>
      </c>
      <c r="D171" s="8">
        <v>96</v>
      </c>
      <c r="E171" s="63">
        <v>1385</v>
      </c>
      <c r="F171" s="64">
        <v>0.032858796296296296</v>
      </c>
      <c r="G171" t="s">
        <v>317</v>
      </c>
      <c r="H171" t="s">
        <v>318</v>
      </c>
      <c r="I171" s="2" t="s">
        <v>74</v>
      </c>
      <c r="J171" s="2" t="s">
        <v>2</v>
      </c>
      <c r="K171" s="2" t="s">
        <v>0</v>
      </c>
      <c r="L171" s="43"/>
      <c r="M171" s="42"/>
      <c r="N171" s="42"/>
      <c r="O171" s="8"/>
      <c r="P171" s="43">
        <f>$B171</f>
        <v>168</v>
      </c>
      <c r="Q171" s="65"/>
      <c r="S171" s="43"/>
      <c r="T171" s="42"/>
      <c r="U171" s="42"/>
      <c r="V171" s="8"/>
      <c r="W171" s="43">
        <f>$D171</f>
        <v>96</v>
      </c>
      <c r="X171" s="45"/>
      <c r="Y171" s="1"/>
    </row>
    <row r="172" spans="1:24" ht="12.75">
      <c r="A172" s="8">
        <v>216</v>
      </c>
      <c r="B172" s="8">
        <v>169</v>
      </c>
      <c r="C172" s="8">
        <v>56</v>
      </c>
      <c r="D172" s="8">
        <v>97</v>
      </c>
      <c r="E172" s="63">
        <v>442</v>
      </c>
      <c r="F172" s="64">
        <v>0.03293981481481482</v>
      </c>
      <c r="G172" t="s">
        <v>183</v>
      </c>
      <c r="H172" t="s">
        <v>319</v>
      </c>
      <c r="I172" s="2" t="s">
        <v>74</v>
      </c>
      <c r="J172" s="2" t="s">
        <v>45</v>
      </c>
      <c r="K172" s="2" t="s">
        <v>0</v>
      </c>
      <c r="L172" s="43"/>
      <c r="M172" s="42">
        <f>$B172</f>
        <v>169</v>
      </c>
      <c r="N172" s="42"/>
      <c r="O172" s="8"/>
      <c r="P172" s="43"/>
      <c r="Q172" s="65"/>
      <c r="S172" s="43"/>
      <c r="T172" s="42">
        <f>$D172</f>
        <v>97</v>
      </c>
      <c r="U172" s="42"/>
      <c r="V172" s="8"/>
      <c r="W172" s="43"/>
      <c r="X172" s="45"/>
    </row>
    <row r="173" spans="1:24" ht="12.75">
      <c r="A173" s="8">
        <v>218</v>
      </c>
      <c r="B173" s="8">
        <v>170</v>
      </c>
      <c r="C173" s="8">
        <v>57</v>
      </c>
      <c r="D173" s="8">
        <v>98</v>
      </c>
      <c r="E173" s="63">
        <v>1022</v>
      </c>
      <c r="F173" s="64">
        <v>0.032997685185185185</v>
      </c>
      <c r="G173" t="s">
        <v>194</v>
      </c>
      <c r="H173" t="s">
        <v>320</v>
      </c>
      <c r="I173" s="2" t="s">
        <v>74</v>
      </c>
      <c r="J173" s="2" t="s">
        <v>38</v>
      </c>
      <c r="K173" s="2" t="s">
        <v>0</v>
      </c>
      <c r="L173" s="43"/>
      <c r="M173" s="42"/>
      <c r="N173" s="42">
        <f>$B173</f>
        <v>170</v>
      </c>
      <c r="O173" s="8"/>
      <c r="P173" s="43"/>
      <c r="Q173" s="65"/>
      <c r="S173" s="43"/>
      <c r="T173" s="42"/>
      <c r="U173" s="42">
        <f>$D173</f>
        <v>98</v>
      </c>
      <c r="V173" s="8"/>
      <c r="W173" s="43"/>
      <c r="X173" s="45"/>
    </row>
    <row r="174" spans="1:24" ht="12.75">
      <c r="A174" s="8">
        <v>220</v>
      </c>
      <c r="B174" s="8">
        <v>171</v>
      </c>
      <c r="C174" s="8">
        <v>35</v>
      </c>
      <c r="D174" s="8">
        <v>99</v>
      </c>
      <c r="E174" s="63">
        <v>449</v>
      </c>
      <c r="F174" s="64">
        <v>0.033067129629629634</v>
      </c>
      <c r="G174" t="s">
        <v>70</v>
      </c>
      <c r="H174" t="s">
        <v>321</v>
      </c>
      <c r="I174" s="2" t="s">
        <v>131</v>
      </c>
      <c r="J174" s="2" t="s">
        <v>45</v>
      </c>
      <c r="K174" s="2" t="s">
        <v>0</v>
      </c>
      <c r="L174" s="43"/>
      <c r="M174" s="42">
        <f>$B174</f>
        <v>171</v>
      </c>
      <c r="N174" s="42"/>
      <c r="O174" s="8"/>
      <c r="P174" s="43"/>
      <c r="Q174" s="65"/>
      <c r="S174" s="43"/>
      <c r="T174" s="42">
        <f>$D174</f>
        <v>99</v>
      </c>
      <c r="U174" s="42"/>
      <c r="V174" s="8"/>
      <c r="W174" s="43"/>
      <c r="X174" s="45"/>
    </row>
    <row r="175" spans="1:24" ht="12.75">
      <c r="A175" s="8">
        <v>222</v>
      </c>
      <c r="B175" s="8">
        <v>172</v>
      </c>
      <c r="C175" s="8">
        <v>36</v>
      </c>
      <c r="D175" s="8">
        <v>100</v>
      </c>
      <c r="E175" s="63">
        <v>471</v>
      </c>
      <c r="F175" s="64">
        <v>0.033125</v>
      </c>
      <c r="G175" t="s">
        <v>78</v>
      </c>
      <c r="H175" t="s">
        <v>322</v>
      </c>
      <c r="I175" s="2" t="s">
        <v>131</v>
      </c>
      <c r="J175" s="2" t="s">
        <v>45</v>
      </c>
      <c r="K175" s="2" t="s">
        <v>0</v>
      </c>
      <c r="L175" s="43"/>
      <c r="M175" s="42">
        <f>$B175</f>
        <v>172</v>
      </c>
      <c r="N175" s="42"/>
      <c r="O175" s="8"/>
      <c r="P175" s="43"/>
      <c r="Q175" s="65"/>
      <c r="S175" s="43"/>
      <c r="T175" s="43">
        <f>$D175</f>
        <v>100</v>
      </c>
      <c r="U175" s="42"/>
      <c r="V175" s="8"/>
      <c r="W175" s="43"/>
      <c r="X175" s="45"/>
    </row>
    <row r="176" spans="1:24" ht="12.75">
      <c r="A176" s="8">
        <v>223</v>
      </c>
      <c r="B176" s="8">
        <v>173</v>
      </c>
      <c r="C176" s="8">
        <v>37</v>
      </c>
      <c r="D176" s="8">
        <v>101</v>
      </c>
      <c r="E176" s="63">
        <v>26</v>
      </c>
      <c r="F176" s="64">
        <v>0.033136574074074075</v>
      </c>
      <c r="G176" t="s">
        <v>323</v>
      </c>
      <c r="H176" t="s">
        <v>324</v>
      </c>
      <c r="I176" s="2" t="s">
        <v>131</v>
      </c>
      <c r="J176" s="2" t="s">
        <v>26</v>
      </c>
      <c r="K176" s="2" t="s">
        <v>0</v>
      </c>
      <c r="L176" s="43">
        <f>$B176</f>
        <v>173</v>
      </c>
      <c r="M176" s="42"/>
      <c r="N176" s="42"/>
      <c r="O176" s="8"/>
      <c r="P176" s="43"/>
      <c r="Q176" s="65"/>
      <c r="S176" s="43">
        <f>$D176</f>
        <v>101</v>
      </c>
      <c r="T176" s="43"/>
      <c r="U176" s="42"/>
      <c r="V176" s="8"/>
      <c r="W176" s="43"/>
      <c r="X176" s="45"/>
    </row>
    <row r="177" spans="1:24" ht="12.75">
      <c r="A177" s="8">
        <v>224</v>
      </c>
      <c r="B177" s="8">
        <v>174</v>
      </c>
      <c r="C177" s="8">
        <v>38</v>
      </c>
      <c r="D177" s="8">
        <v>102</v>
      </c>
      <c r="E177" s="63">
        <v>1625</v>
      </c>
      <c r="F177" s="64">
        <v>0.03314814814814815</v>
      </c>
      <c r="G177" t="s">
        <v>325</v>
      </c>
      <c r="H177" t="s">
        <v>326</v>
      </c>
      <c r="I177" s="2" t="s">
        <v>131</v>
      </c>
      <c r="J177" s="2" t="s">
        <v>33</v>
      </c>
      <c r="K177" s="2" t="s">
        <v>0</v>
      </c>
      <c r="L177" s="43"/>
      <c r="M177" s="42"/>
      <c r="N177" s="42"/>
      <c r="O177" s="8"/>
      <c r="P177" s="43"/>
      <c r="Q177" s="65">
        <f>$B177</f>
        <v>174</v>
      </c>
      <c r="S177" s="43"/>
      <c r="T177" s="43"/>
      <c r="U177" s="42"/>
      <c r="V177" s="8"/>
      <c r="W177" s="43"/>
      <c r="X177" s="45">
        <f>$D177</f>
        <v>102</v>
      </c>
    </row>
    <row r="178" spans="1:24" ht="12.75">
      <c r="A178" s="8">
        <v>225</v>
      </c>
      <c r="B178" s="8">
        <v>175</v>
      </c>
      <c r="C178" s="8">
        <v>39</v>
      </c>
      <c r="D178" s="8">
        <v>103</v>
      </c>
      <c r="E178" s="63">
        <v>1611</v>
      </c>
      <c r="F178" s="64">
        <v>0.03315972222222222</v>
      </c>
      <c r="G178" t="s">
        <v>327</v>
      </c>
      <c r="H178" t="s">
        <v>254</v>
      </c>
      <c r="I178" s="2" t="s">
        <v>131</v>
      </c>
      <c r="J178" s="2" t="s">
        <v>33</v>
      </c>
      <c r="K178" s="2" t="s">
        <v>0</v>
      </c>
      <c r="L178" s="43"/>
      <c r="M178" s="42"/>
      <c r="N178" s="42"/>
      <c r="O178" s="8"/>
      <c r="P178" s="43"/>
      <c r="Q178" s="65">
        <f>$B178</f>
        <v>175</v>
      </c>
      <c r="S178" s="43"/>
      <c r="T178" s="43"/>
      <c r="U178" s="42"/>
      <c r="V178" s="8"/>
      <c r="W178" s="43"/>
      <c r="X178" s="45">
        <f>$D178</f>
        <v>103</v>
      </c>
    </row>
    <row r="179" spans="1:24" ht="12.75">
      <c r="A179" s="8">
        <v>228</v>
      </c>
      <c r="B179" s="8">
        <v>176</v>
      </c>
      <c r="C179" s="8">
        <v>7</v>
      </c>
      <c r="D179" s="8">
        <v>104</v>
      </c>
      <c r="E179" s="63">
        <v>1429</v>
      </c>
      <c r="F179" s="64">
        <v>0.033240740740740744</v>
      </c>
      <c r="G179" t="s">
        <v>328</v>
      </c>
      <c r="H179" t="s">
        <v>306</v>
      </c>
      <c r="I179" s="2" t="s">
        <v>210</v>
      </c>
      <c r="J179" s="2" t="s">
        <v>2</v>
      </c>
      <c r="K179" s="2" t="s">
        <v>0</v>
      </c>
      <c r="L179" s="43"/>
      <c r="M179" s="42"/>
      <c r="N179" s="42"/>
      <c r="O179" s="8"/>
      <c r="P179" s="43">
        <f>$B179</f>
        <v>176</v>
      </c>
      <c r="Q179" s="65"/>
      <c r="S179" s="43"/>
      <c r="T179" s="43"/>
      <c r="U179" s="42"/>
      <c r="V179" s="8"/>
      <c r="W179" s="43">
        <f>$D179</f>
        <v>104</v>
      </c>
      <c r="X179" s="45"/>
    </row>
    <row r="180" spans="1:24" ht="12.75">
      <c r="A180" s="8">
        <v>229</v>
      </c>
      <c r="B180" s="8">
        <v>177</v>
      </c>
      <c r="C180" s="8">
        <v>40</v>
      </c>
      <c r="D180" s="8">
        <v>105</v>
      </c>
      <c r="E180" s="63">
        <v>447</v>
      </c>
      <c r="F180" s="64">
        <v>0.033275462962962965</v>
      </c>
      <c r="G180" t="s">
        <v>160</v>
      </c>
      <c r="H180" t="s">
        <v>329</v>
      </c>
      <c r="I180" s="2" t="s">
        <v>131</v>
      </c>
      <c r="J180" s="2" t="s">
        <v>45</v>
      </c>
      <c r="K180" s="2" t="s">
        <v>0</v>
      </c>
      <c r="L180" s="43"/>
      <c r="M180" s="42">
        <f>$B180</f>
        <v>177</v>
      </c>
      <c r="N180" s="42"/>
      <c r="O180" s="8"/>
      <c r="P180" s="43"/>
      <c r="Q180" s="65"/>
      <c r="S180" s="43"/>
      <c r="T180" s="43">
        <f>$D180</f>
        <v>105</v>
      </c>
      <c r="U180" s="42"/>
      <c r="V180" s="8"/>
      <c r="W180" s="43"/>
      <c r="X180" s="45"/>
    </row>
    <row r="181" spans="1:24" ht="12.75">
      <c r="A181" s="8">
        <v>231</v>
      </c>
      <c r="B181" s="8">
        <v>178</v>
      </c>
      <c r="C181" s="8">
        <v>58</v>
      </c>
      <c r="D181" s="8">
        <v>106</v>
      </c>
      <c r="E181" s="63">
        <v>1373</v>
      </c>
      <c r="F181" s="64">
        <v>0.03332175925925926</v>
      </c>
      <c r="G181" t="s">
        <v>138</v>
      </c>
      <c r="H181" t="s">
        <v>106</v>
      </c>
      <c r="I181" s="2" t="s">
        <v>74</v>
      </c>
      <c r="J181" s="2" t="s">
        <v>2</v>
      </c>
      <c r="K181" s="2" t="s">
        <v>0</v>
      </c>
      <c r="L181" s="43"/>
      <c r="M181" s="42"/>
      <c r="N181" s="42"/>
      <c r="O181" s="8"/>
      <c r="P181" s="43">
        <f>$B181</f>
        <v>178</v>
      </c>
      <c r="Q181" s="65"/>
      <c r="S181" s="43"/>
      <c r="T181" s="43"/>
      <c r="U181" s="42"/>
      <c r="V181" s="8"/>
      <c r="W181" s="43">
        <f>$D181</f>
        <v>106</v>
      </c>
      <c r="X181" s="45"/>
    </row>
    <row r="182" spans="1:24" ht="12.75">
      <c r="A182" s="8">
        <v>232</v>
      </c>
      <c r="B182" s="8">
        <v>179</v>
      </c>
      <c r="C182" s="8">
        <v>8</v>
      </c>
      <c r="D182" s="8">
        <v>107</v>
      </c>
      <c r="E182" s="63">
        <v>1591</v>
      </c>
      <c r="F182" s="64">
        <v>0.03333333333333333</v>
      </c>
      <c r="G182" t="s">
        <v>209</v>
      </c>
      <c r="H182" t="s">
        <v>330</v>
      </c>
      <c r="I182" s="2" t="s">
        <v>210</v>
      </c>
      <c r="J182" s="2" t="s">
        <v>33</v>
      </c>
      <c r="K182" s="2" t="s">
        <v>0</v>
      </c>
      <c r="L182" s="43"/>
      <c r="M182" s="42"/>
      <c r="N182" s="42"/>
      <c r="O182" s="8"/>
      <c r="P182" s="43"/>
      <c r="Q182" s="65">
        <f>$B182</f>
        <v>179</v>
      </c>
      <c r="S182" s="43"/>
      <c r="T182" s="43"/>
      <c r="U182" s="42"/>
      <c r="V182" s="8"/>
      <c r="W182" s="43"/>
      <c r="X182" s="45">
        <f>$D182</f>
        <v>107</v>
      </c>
    </row>
    <row r="183" spans="1:24" ht="12.75">
      <c r="A183" s="8">
        <v>233</v>
      </c>
      <c r="B183" s="8">
        <v>180</v>
      </c>
      <c r="C183" s="8">
        <v>2</v>
      </c>
      <c r="D183" s="8">
        <v>108</v>
      </c>
      <c r="E183" s="63">
        <v>44</v>
      </c>
      <c r="F183" s="64">
        <v>0.033344907407407406</v>
      </c>
      <c r="G183" t="s">
        <v>135</v>
      </c>
      <c r="H183" t="s">
        <v>331</v>
      </c>
      <c r="I183" s="2" t="s">
        <v>302</v>
      </c>
      <c r="J183" s="2" t="s">
        <v>26</v>
      </c>
      <c r="K183" s="2" t="s">
        <v>0</v>
      </c>
      <c r="L183" s="43">
        <f>$B183</f>
        <v>180</v>
      </c>
      <c r="M183" s="42"/>
      <c r="N183" s="42"/>
      <c r="O183" s="8"/>
      <c r="P183" s="43"/>
      <c r="Q183" s="65"/>
      <c r="S183" s="43">
        <f>$D183</f>
        <v>108</v>
      </c>
      <c r="T183" s="43"/>
      <c r="U183" s="42"/>
      <c r="V183" s="8"/>
      <c r="W183" s="43"/>
      <c r="X183" s="56"/>
    </row>
    <row r="184" spans="1:24" ht="12.75">
      <c r="A184" s="8">
        <v>234</v>
      </c>
      <c r="B184" s="8">
        <v>181</v>
      </c>
      <c r="C184" s="8"/>
      <c r="D184" s="8"/>
      <c r="E184" s="63">
        <v>1369</v>
      </c>
      <c r="F184" s="64">
        <v>0.03335648148148148</v>
      </c>
      <c r="G184" t="s">
        <v>630</v>
      </c>
      <c r="H184" t="s">
        <v>332</v>
      </c>
      <c r="I184" s="2" t="s">
        <v>69</v>
      </c>
      <c r="J184" s="2" t="s">
        <v>2</v>
      </c>
      <c r="K184" s="2" t="s">
        <v>0</v>
      </c>
      <c r="L184" s="43"/>
      <c r="M184" s="42"/>
      <c r="N184" s="42"/>
      <c r="O184" s="8"/>
      <c r="P184" s="43">
        <f>$B184</f>
        <v>181</v>
      </c>
      <c r="Q184" s="65"/>
      <c r="S184" s="43"/>
      <c r="T184" s="43"/>
      <c r="U184" s="42"/>
      <c r="V184" s="8"/>
      <c r="W184" s="43"/>
      <c r="X184" s="56"/>
    </row>
    <row r="185" spans="1:24" ht="12.75">
      <c r="A185" s="8">
        <v>236</v>
      </c>
      <c r="B185" s="8">
        <v>182</v>
      </c>
      <c r="C185" s="8"/>
      <c r="D185" s="8"/>
      <c r="E185" s="63">
        <v>1635</v>
      </c>
      <c r="F185" s="64">
        <v>0.033368055555555554</v>
      </c>
      <c r="G185" t="s">
        <v>114</v>
      </c>
      <c r="H185" t="s">
        <v>333</v>
      </c>
      <c r="I185" s="2" t="s">
        <v>69</v>
      </c>
      <c r="J185" s="2" t="s">
        <v>33</v>
      </c>
      <c r="K185" s="2" t="s">
        <v>0</v>
      </c>
      <c r="L185" s="43"/>
      <c r="M185" s="42"/>
      <c r="N185" s="42"/>
      <c r="O185" s="8"/>
      <c r="P185" s="8"/>
      <c r="Q185" s="65">
        <f>$B185</f>
        <v>182</v>
      </c>
      <c r="S185" s="43"/>
      <c r="T185" s="43"/>
      <c r="U185" s="42"/>
      <c r="V185" s="8"/>
      <c r="W185" s="43"/>
      <c r="X185" s="56"/>
    </row>
    <row r="186" spans="1:24" ht="12.75">
      <c r="A186" s="8">
        <v>237</v>
      </c>
      <c r="B186" s="8">
        <v>183</v>
      </c>
      <c r="C186" s="8"/>
      <c r="D186" s="8"/>
      <c r="E186" s="63">
        <v>1039</v>
      </c>
      <c r="F186" s="64">
        <v>0.03349537037037037</v>
      </c>
      <c r="G186" t="s">
        <v>108</v>
      </c>
      <c r="H186" t="s">
        <v>334</v>
      </c>
      <c r="I186" s="2" t="s">
        <v>69</v>
      </c>
      <c r="J186" s="2" t="s">
        <v>38</v>
      </c>
      <c r="K186" s="2" t="s">
        <v>0</v>
      </c>
      <c r="L186" s="43"/>
      <c r="M186" s="42"/>
      <c r="N186" s="42">
        <f>$B186</f>
        <v>183</v>
      </c>
      <c r="O186" s="8"/>
      <c r="P186" s="8"/>
      <c r="Q186" s="65"/>
      <c r="S186" s="43"/>
      <c r="T186" s="43"/>
      <c r="U186" s="42"/>
      <c r="V186" s="8"/>
      <c r="W186" s="43"/>
      <c r="X186" s="56"/>
    </row>
    <row r="187" spans="1:24" ht="12.75">
      <c r="A187" s="8">
        <v>238</v>
      </c>
      <c r="B187" s="8">
        <v>184</v>
      </c>
      <c r="C187" s="8"/>
      <c r="D187" s="8"/>
      <c r="E187" s="63">
        <v>1155</v>
      </c>
      <c r="F187" s="64">
        <v>0.033587962962962965</v>
      </c>
      <c r="G187" t="s">
        <v>72</v>
      </c>
      <c r="H187" t="s">
        <v>335</v>
      </c>
      <c r="I187" s="68" t="s">
        <v>69</v>
      </c>
      <c r="J187" s="2" t="s">
        <v>46</v>
      </c>
      <c r="K187" s="2" t="s">
        <v>0</v>
      </c>
      <c r="L187" s="43"/>
      <c r="M187" s="42"/>
      <c r="N187" s="42"/>
      <c r="O187" s="8"/>
      <c r="P187" s="8"/>
      <c r="Q187" s="65"/>
      <c r="S187" s="43"/>
      <c r="T187" s="43"/>
      <c r="U187" s="42"/>
      <c r="V187" s="8"/>
      <c r="W187" s="43"/>
      <c r="X187" s="56"/>
    </row>
    <row r="188" spans="1:24" ht="12.75">
      <c r="A188" s="8">
        <v>239</v>
      </c>
      <c r="B188" s="8">
        <v>185</v>
      </c>
      <c r="C188" s="8">
        <v>59</v>
      </c>
      <c r="D188" s="8">
        <v>109</v>
      </c>
      <c r="E188" s="63">
        <v>1401</v>
      </c>
      <c r="F188" s="64">
        <v>0.033715277777777775</v>
      </c>
      <c r="G188" t="s">
        <v>192</v>
      </c>
      <c r="H188" t="s">
        <v>336</v>
      </c>
      <c r="I188" s="2" t="s">
        <v>74</v>
      </c>
      <c r="J188" s="2" t="s">
        <v>2</v>
      </c>
      <c r="K188" s="2" t="s">
        <v>0</v>
      </c>
      <c r="L188" s="43"/>
      <c r="M188" s="42"/>
      <c r="N188" s="42"/>
      <c r="O188" s="8"/>
      <c r="P188" s="8"/>
      <c r="Q188" s="65"/>
      <c r="S188" s="43"/>
      <c r="T188" s="43"/>
      <c r="U188" s="42"/>
      <c r="V188" s="8"/>
      <c r="W188" s="43">
        <f>$D188</f>
        <v>109</v>
      </c>
      <c r="X188" s="56"/>
    </row>
    <row r="189" spans="1:24" ht="12.75">
      <c r="A189" s="8">
        <v>240</v>
      </c>
      <c r="B189" s="8">
        <v>186</v>
      </c>
      <c r="C189" s="8">
        <v>41</v>
      </c>
      <c r="D189" s="8">
        <v>110</v>
      </c>
      <c r="E189" s="63">
        <v>22</v>
      </c>
      <c r="F189" s="64">
        <v>0.03375</v>
      </c>
      <c r="G189" t="s">
        <v>189</v>
      </c>
      <c r="H189" t="s">
        <v>337</v>
      </c>
      <c r="I189" s="2" t="s">
        <v>131</v>
      </c>
      <c r="J189" s="2" t="s">
        <v>26</v>
      </c>
      <c r="K189" s="2" t="s">
        <v>0</v>
      </c>
      <c r="L189" s="43">
        <f>$B189</f>
        <v>186</v>
      </c>
      <c r="M189" s="42"/>
      <c r="N189" s="42"/>
      <c r="O189" s="8"/>
      <c r="P189" s="8"/>
      <c r="Q189" s="65"/>
      <c r="S189" s="43">
        <f>$D189</f>
        <v>110</v>
      </c>
      <c r="T189" s="43"/>
      <c r="U189" s="42"/>
      <c r="V189" s="8"/>
      <c r="W189" s="65"/>
      <c r="X189" s="56"/>
    </row>
    <row r="190" spans="1:24" ht="12.75">
      <c r="A190" s="8">
        <v>241</v>
      </c>
      <c r="B190" s="8">
        <v>187</v>
      </c>
      <c r="C190" s="8">
        <v>42</v>
      </c>
      <c r="D190" s="8">
        <v>111</v>
      </c>
      <c r="E190" s="63">
        <v>1177</v>
      </c>
      <c r="F190" s="64">
        <v>0.03387731481481481</v>
      </c>
      <c r="G190" t="s">
        <v>268</v>
      </c>
      <c r="H190" t="s">
        <v>338</v>
      </c>
      <c r="I190" s="2" t="s">
        <v>131</v>
      </c>
      <c r="J190" s="2" t="s">
        <v>46</v>
      </c>
      <c r="K190" s="2" t="s">
        <v>0</v>
      </c>
      <c r="L190" s="43"/>
      <c r="M190" s="42"/>
      <c r="N190" s="42"/>
      <c r="O190" s="8"/>
      <c r="P190" s="8"/>
      <c r="Q190" s="65"/>
      <c r="S190" s="65"/>
      <c r="T190" s="43"/>
      <c r="U190" s="42"/>
      <c r="V190" s="8"/>
      <c r="W190" s="65"/>
      <c r="X190" s="56"/>
    </row>
    <row r="191" spans="1:24" ht="12.75">
      <c r="A191" s="8">
        <v>247</v>
      </c>
      <c r="B191" s="8">
        <v>188</v>
      </c>
      <c r="C191" s="8"/>
      <c r="D191" s="8"/>
      <c r="E191" s="63">
        <v>25</v>
      </c>
      <c r="F191" s="64">
        <v>0.03405092592592592</v>
      </c>
      <c r="G191" t="s">
        <v>98</v>
      </c>
      <c r="H191" t="s">
        <v>339</v>
      </c>
      <c r="I191" s="2" t="s">
        <v>69</v>
      </c>
      <c r="J191" s="2" t="s">
        <v>26</v>
      </c>
      <c r="K191" s="2" t="s">
        <v>0</v>
      </c>
      <c r="L191" s="43">
        <f>$B191</f>
        <v>188</v>
      </c>
      <c r="M191" s="42"/>
      <c r="N191" s="42"/>
      <c r="O191" s="8"/>
      <c r="P191" s="8"/>
      <c r="Q191" s="65"/>
      <c r="S191" s="65"/>
      <c r="T191" s="43"/>
      <c r="U191" s="42"/>
      <c r="V191" s="8"/>
      <c r="W191" s="65"/>
      <c r="X191" s="56"/>
    </row>
    <row r="192" spans="1:24" ht="12.75">
      <c r="A192" s="8">
        <v>249</v>
      </c>
      <c r="B192" s="8">
        <v>189</v>
      </c>
      <c r="C192" s="8">
        <v>43</v>
      </c>
      <c r="D192" s="8">
        <v>112</v>
      </c>
      <c r="E192" s="63">
        <v>1457</v>
      </c>
      <c r="F192" s="64">
        <v>0.034062499999999996</v>
      </c>
      <c r="G192" t="s">
        <v>157</v>
      </c>
      <c r="H192" t="s">
        <v>340</v>
      </c>
      <c r="I192" s="2" t="s">
        <v>131</v>
      </c>
      <c r="J192" s="2" t="s">
        <v>2</v>
      </c>
      <c r="K192" s="2" t="s">
        <v>0</v>
      </c>
      <c r="L192" s="43"/>
      <c r="M192" s="42"/>
      <c r="N192" s="42"/>
      <c r="O192" s="8"/>
      <c r="P192" s="8"/>
      <c r="Q192" s="65"/>
      <c r="S192" s="65"/>
      <c r="T192" s="43"/>
      <c r="U192" s="42"/>
      <c r="V192" s="8"/>
      <c r="W192" s="65">
        <f>$D192</f>
        <v>112</v>
      </c>
      <c r="X192" s="56"/>
    </row>
    <row r="193" spans="1:24" ht="12.75">
      <c r="A193" s="8">
        <v>252</v>
      </c>
      <c r="B193" s="8">
        <v>190</v>
      </c>
      <c r="C193" s="8">
        <v>44</v>
      </c>
      <c r="D193" s="8">
        <v>113</v>
      </c>
      <c r="E193" s="63">
        <v>482</v>
      </c>
      <c r="F193" s="64">
        <v>0.03414351851851852</v>
      </c>
      <c r="G193" t="s">
        <v>104</v>
      </c>
      <c r="H193" t="s">
        <v>341</v>
      </c>
      <c r="I193" s="2" t="s">
        <v>131</v>
      </c>
      <c r="J193" s="2" t="s">
        <v>45</v>
      </c>
      <c r="K193" s="2" t="s">
        <v>0</v>
      </c>
      <c r="L193" s="43"/>
      <c r="M193" s="42">
        <f>$B193</f>
        <v>190</v>
      </c>
      <c r="N193" s="42"/>
      <c r="O193" s="8"/>
      <c r="P193" s="8"/>
      <c r="Q193" s="65"/>
      <c r="S193" s="65"/>
      <c r="T193" s="43">
        <f>$D193</f>
        <v>113</v>
      </c>
      <c r="U193" s="42"/>
      <c r="V193" s="8"/>
      <c r="W193" s="65"/>
      <c r="X193" s="56"/>
    </row>
    <row r="194" spans="1:24" ht="12.75">
      <c r="A194" s="8">
        <v>254</v>
      </c>
      <c r="B194" s="8">
        <v>191</v>
      </c>
      <c r="C194" s="8"/>
      <c r="D194" s="8"/>
      <c r="E194" s="63">
        <v>1055</v>
      </c>
      <c r="F194" s="64">
        <v>0.034236111111111106</v>
      </c>
      <c r="G194" t="s">
        <v>220</v>
      </c>
      <c r="H194" t="s">
        <v>213</v>
      </c>
      <c r="I194" s="2" t="s">
        <v>69</v>
      </c>
      <c r="J194" s="2" t="s">
        <v>38</v>
      </c>
      <c r="K194" s="2" t="s">
        <v>0</v>
      </c>
      <c r="L194" s="43"/>
      <c r="M194" s="42"/>
      <c r="N194" s="42">
        <f>$B194</f>
        <v>191</v>
      </c>
      <c r="O194" s="8"/>
      <c r="P194" s="8"/>
      <c r="Q194" s="65"/>
      <c r="S194" s="65"/>
      <c r="T194" s="43"/>
      <c r="U194" s="42"/>
      <c r="V194" s="8"/>
      <c r="W194" s="65"/>
      <c r="X194" s="56"/>
    </row>
    <row r="195" spans="1:24" ht="12.75">
      <c r="A195" s="8">
        <v>256</v>
      </c>
      <c r="B195" s="8">
        <v>192</v>
      </c>
      <c r="C195" s="8">
        <v>9</v>
      </c>
      <c r="D195" s="8">
        <v>114</v>
      </c>
      <c r="E195" s="63">
        <v>1447</v>
      </c>
      <c r="F195" s="64">
        <v>0.03429398148148148</v>
      </c>
      <c r="G195" t="s">
        <v>135</v>
      </c>
      <c r="H195" t="s">
        <v>342</v>
      </c>
      <c r="I195" s="2" t="s">
        <v>210</v>
      </c>
      <c r="J195" s="2" t="s">
        <v>2</v>
      </c>
      <c r="K195" s="2" t="s">
        <v>0</v>
      </c>
      <c r="L195" s="43"/>
      <c r="M195" s="42"/>
      <c r="N195" s="42"/>
      <c r="O195" s="8"/>
      <c r="P195" s="8"/>
      <c r="Q195" s="65"/>
      <c r="S195" s="65"/>
      <c r="T195" s="43"/>
      <c r="U195" s="42"/>
      <c r="V195" s="8"/>
      <c r="W195" s="65">
        <f>$D195</f>
        <v>114</v>
      </c>
      <c r="X195" s="56"/>
    </row>
    <row r="196" spans="1:24" ht="12.75">
      <c r="A196" s="8">
        <v>260</v>
      </c>
      <c r="B196" s="8">
        <v>193</v>
      </c>
      <c r="C196" s="8">
        <v>60</v>
      </c>
      <c r="D196" s="8">
        <v>115</v>
      </c>
      <c r="E196" s="63">
        <v>1419</v>
      </c>
      <c r="F196" s="64">
        <v>0.03466435185185185</v>
      </c>
      <c r="G196" t="s">
        <v>343</v>
      </c>
      <c r="H196" t="s">
        <v>344</v>
      </c>
      <c r="I196" s="2" t="s">
        <v>74</v>
      </c>
      <c r="J196" s="2" t="s">
        <v>2</v>
      </c>
      <c r="K196" s="2" t="s">
        <v>0</v>
      </c>
      <c r="L196" s="43"/>
      <c r="M196" s="42"/>
      <c r="N196" s="42"/>
      <c r="O196" s="8"/>
      <c r="P196" s="8"/>
      <c r="Q196" s="65"/>
      <c r="S196" s="65"/>
      <c r="T196" s="43"/>
      <c r="U196" s="42"/>
      <c r="V196" s="8"/>
      <c r="W196" s="65">
        <f>$D196</f>
        <v>115</v>
      </c>
      <c r="X196" s="56"/>
    </row>
    <row r="197" spans="1:24" ht="12.75">
      <c r="A197" s="8">
        <v>262</v>
      </c>
      <c r="B197" s="8">
        <v>194</v>
      </c>
      <c r="C197" s="8">
        <v>10</v>
      </c>
      <c r="D197" s="8">
        <v>116</v>
      </c>
      <c r="E197" s="63">
        <v>149</v>
      </c>
      <c r="F197" s="64">
        <v>0.03467592592592592</v>
      </c>
      <c r="G197" t="s">
        <v>135</v>
      </c>
      <c r="H197" t="s">
        <v>214</v>
      </c>
      <c r="I197" s="2" t="s">
        <v>210</v>
      </c>
      <c r="J197" s="2" t="s">
        <v>26</v>
      </c>
      <c r="K197" s="2" t="s">
        <v>0</v>
      </c>
      <c r="L197" s="43">
        <f>$B197</f>
        <v>194</v>
      </c>
      <c r="M197" s="42"/>
      <c r="N197" s="42"/>
      <c r="O197" s="8"/>
      <c r="P197" s="8"/>
      <c r="Q197" s="65"/>
      <c r="S197" s="65">
        <f>$D197</f>
        <v>116</v>
      </c>
      <c r="T197" s="43"/>
      <c r="U197" s="42"/>
      <c r="V197" s="8"/>
      <c r="W197" s="65"/>
      <c r="X197" s="56"/>
    </row>
    <row r="198" spans="1:24" ht="12.75">
      <c r="A198" s="8">
        <v>263</v>
      </c>
      <c r="B198" s="8">
        <v>195</v>
      </c>
      <c r="C198" s="8"/>
      <c r="D198" s="8"/>
      <c r="E198" s="63">
        <v>470</v>
      </c>
      <c r="F198" s="64">
        <v>0.034722222222222224</v>
      </c>
      <c r="G198" t="s">
        <v>345</v>
      </c>
      <c r="H198" t="s">
        <v>322</v>
      </c>
      <c r="I198" s="2" t="s">
        <v>69</v>
      </c>
      <c r="J198" s="2" t="s">
        <v>45</v>
      </c>
      <c r="K198" s="2" t="s">
        <v>0</v>
      </c>
      <c r="L198" s="43"/>
      <c r="M198" s="42">
        <f>$B198</f>
        <v>195</v>
      </c>
      <c r="N198" s="42"/>
      <c r="O198" s="8"/>
      <c r="P198" s="8"/>
      <c r="Q198" s="65"/>
      <c r="S198" s="65"/>
      <c r="T198" s="43"/>
      <c r="U198" s="42"/>
      <c r="V198" s="8"/>
      <c r="W198" s="65"/>
      <c r="X198" s="56"/>
    </row>
    <row r="199" spans="1:24" ht="12.75">
      <c r="A199" s="8">
        <v>265</v>
      </c>
      <c r="B199" s="8">
        <v>196</v>
      </c>
      <c r="C199" s="8">
        <v>11</v>
      </c>
      <c r="D199" s="8">
        <v>117</v>
      </c>
      <c r="E199" s="63">
        <v>1692</v>
      </c>
      <c r="F199" s="64">
        <v>0.03474537037037037</v>
      </c>
      <c r="G199" t="s">
        <v>100</v>
      </c>
      <c r="H199" t="s">
        <v>305</v>
      </c>
      <c r="I199" s="2" t="s">
        <v>210</v>
      </c>
      <c r="J199" s="2" t="s">
        <v>33</v>
      </c>
      <c r="K199" s="2" t="s">
        <v>0</v>
      </c>
      <c r="L199" s="43"/>
      <c r="M199" s="43"/>
      <c r="N199" s="42"/>
      <c r="O199" s="8"/>
      <c r="P199" s="8"/>
      <c r="Q199" s="65">
        <f>$B199</f>
        <v>196</v>
      </c>
      <c r="S199" s="65"/>
      <c r="T199" s="43"/>
      <c r="U199" s="42"/>
      <c r="V199" s="8"/>
      <c r="W199" s="65"/>
      <c r="X199" s="56">
        <f>$D199</f>
        <v>117</v>
      </c>
    </row>
    <row r="200" spans="1:24" ht="12.75">
      <c r="A200" s="8">
        <v>266</v>
      </c>
      <c r="B200" s="8">
        <v>197</v>
      </c>
      <c r="C200" s="8"/>
      <c r="D200" s="8"/>
      <c r="E200" s="63">
        <v>1661</v>
      </c>
      <c r="F200" s="64">
        <v>0.034756944444444444</v>
      </c>
      <c r="G200" t="s">
        <v>127</v>
      </c>
      <c r="H200" t="s">
        <v>346</v>
      </c>
      <c r="I200" s="2" t="s">
        <v>69</v>
      </c>
      <c r="J200" s="2" t="s">
        <v>33</v>
      </c>
      <c r="K200" s="2" t="s">
        <v>0</v>
      </c>
      <c r="L200" s="43"/>
      <c r="M200" s="43"/>
      <c r="N200" s="42"/>
      <c r="O200" s="8"/>
      <c r="P200" s="8"/>
      <c r="Q200" s="65">
        <f>$B200</f>
        <v>197</v>
      </c>
      <c r="S200" s="65"/>
      <c r="T200" s="43"/>
      <c r="U200" s="42"/>
      <c r="V200" s="8"/>
      <c r="W200" s="65"/>
      <c r="X200" s="56"/>
    </row>
    <row r="201" spans="1:24" ht="12.75">
      <c r="A201" s="8">
        <v>267</v>
      </c>
      <c r="B201" s="8">
        <v>198</v>
      </c>
      <c r="C201" s="8">
        <v>45</v>
      </c>
      <c r="D201" s="8">
        <v>118</v>
      </c>
      <c r="E201" s="63">
        <v>1012</v>
      </c>
      <c r="F201" s="64">
        <v>0.03494212962962963</v>
      </c>
      <c r="G201" t="s">
        <v>347</v>
      </c>
      <c r="H201" t="s">
        <v>348</v>
      </c>
      <c r="I201" s="2" t="s">
        <v>131</v>
      </c>
      <c r="J201" s="2" t="s">
        <v>38</v>
      </c>
      <c r="K201" s="2" t="s">
        <v>0</v>
      </c>
      <c r="L201" s="43"/>
      <c r="M201" s="43"/>
      <c r="N201" s="42">
        <f>$B201</f>
        <v>198</v>
      </c>
      <c r="O201" s="8"/>
      <c r="P201" s="8"/>
      <c r="Q201" s="8"/>
      <c r="S201" s="65"/>
      <c r="T201" s="43"/>
      <c r="U201" s="42">
        <f>$D201</f>
        <v>118</v>
      </c>
      <c r="V201" s="8"/>
      <c r="W201" s="65"/>
      <c r="X201" s="56"/>
    </row>
    <row r="202" spans="1:24" ht="12.75">
      <c r="A202" s="8">
        <v>269</v>
      </c>
      <c r="B202" s="8">
        <v>199</v>
      </c>
      <c r="C202" s="8">
        <v>46</v>
      </c>
      <c r="D202" s="8">
        <v>119</v>
      </c>
      <c r="E202" s="63">
        <v>443</v>
      </c>
      <c r="F202" s="64">
        <v>0.03511574074074074</v>
      </c>
      <c r="G202" t="s">
        <v>349</v>
      </c>
      <c r="H202" t="s">
        <v>350</v>
      </c>
      <c r="I202" s="2" t="s">
        <v>131</v>
      </c>
      <c r="J202" s="2" t="s">
        <v>45</v>
      </c>
      <c r="K202" s="2" t="s">
        <v>0</v>
      </c>
      <c r="L202" s="43"/>
      <c r="M202" s="43">
        <f>$B202</f>
        <v>199</v>
      </c>
      <c r="N202" s="42"/>
      <c r="O202" s="8"/>
      <c r="P202" s="8"/>
      <c r="Q202" s="8"/>
      <c r="S202" s="65"/>
      <c r="T202" s="43">
        <f>$D202</f>
        <v>119</v>
      </c>
      <c r="U202" s="43"/>
      <c r="V202" s="8"/>
      <c r="W202" s="65"/>
      <c r="X202" s="56"/>
    </row>
    <row r="203" spans="1:24" ht="12.75">
      <c r="A203" s="8">
        <v>272</v>
      </c>
      <c r="B203" s="8">
        <v>200</v>
      </c>
      <c r="C203" s="8">
        <v>12</v>
      </c>
      <c r="D203" s="8">
        <v>120</v>
      </c>
      <c r="E203" s="63">
        <v>47</v>
      </c>
      <c r="F203" s="64">
        <v>0.03521990740740741</v>
      </c>
      <c r="G203" t="s">
        <v>282</v>
      </c>
      <c r="H203" t="s">
        <v>339</v>
      </c>
      <c r="I203" s="2" t="s">
        <v>210</v>
      </c>
      <c r="J203" s="2" t="s">
        <v>26</v>
      </c>
      <c r="K203" s="2" t="s">
        <v>0</v>
      </c>
      <c r="L203" s="43">
        <f>$B203</f>
        <v>200</v>
      </c>
      <c r="M203" s="43"/>
      <c r="N203" s="42"/>
      <c r="O203" s="8"/>
      <c r="P203" s="8"/>
      <c r="Q203" s="8"/>
      <c r="S203" s="65">
        <f>$D203</f>
        <v>120</v>
      </c>
      <c r="T203" s="43"/>
      <c r="U203" s="43"/>
      <c r="V203" s="8"/>
      <c r="W203" s="65"/>
      <c r="X203" s="56"/>
    </row>
    <row r="204" spans="1:24" ht="12.75">
      <c r="A204" s="8">
        <v>274</v>
      </c>
      <c r="B204" s="8">
        <v>201</v>
      </c>
      <c r="C204" s="8">
        <v>13</v>
      </c>
      <c r="D204" s="8">
        <v>121</v>
      </c>
      <c r="E204" s="63">
        <v>1113</v>
      </c>
      <c r="F204" s="64">
        <v>0.035243055555555555</v>
      </c>
      <c r="G204" t="s">
        <v>261</v>
      </c>
      <c r="H204" t="s">
        <v>351</v>
      </c>
      <c r="I204" s="2" t="s">
        <v>210</v>
      </c>
      <c r="J204" s="2" t="s">
        <v>46</v>
      </c>
      <c r="K204" s="2" t="s">
        <v>0</v>
      </c>
      <c r="L204" s="43"/>
      <c r="M204" s="43"/>
      <c r="N204" s="42"/>
      <c r="O204" s="8"/>
      <c r="P204" s="8"/>
      <c r="Q204" s="8"/>
      <c r="S204" s="65"/>
      <c r="T204" s="43"/>
      <c r="U204" s="43"/>
      <c r="V204" s="8"/>
      <c r="W204" s="65"/>
      <c r="X204" s="56"/>
    </row>
    <row r="205" spans="1:24" ht="12.75">
      <c r="A205" s="8">
        <v>276</v>
      </c>
      <c r="B205" s="8">
        <v>202</v>
      </c>
      <c r="C205" s="8"/>
      <c r="D205" s="8"/>
      <c r="E205" s="63">
        <v>466</v>
      </c>
      <c r="F205" s="64">
        <v>0.0352662037037037</v>
      </c>
      <c r="G205" t="s">
        <v>78</v>
      </c>
      <c r="H205" t="s">
        <v>352</v>
      </c>
      <c r="I205" s="2" t="s">
        <v>69</v>
      </c>
      <c r="J205" s="2" t="s">
        <v>45</v>
      </c>
      <c r="K205" s="2" t="s">
        <v>0</v>
      </c>
      <c r="L205" s="43"/>
      <c r="M205" s="43">
        <f>$B205</f>
        <v>202</v>
      </c>
      <c r="N205" s="42"/>
      <c r="O205" s="8"/>
      <c r="P205" s="8"/>
      <c r="Q205" s="8"/>
      <c r="S205" s="65"/>
      <c r="T205" s="43"/>
      <c r="U205" s="43"/>
      <c r="V205" s="8"/>
      <c r="W205" s="65"/>
      <c r="X205" s="56"/>
    </row>
    <row r="206" spans="1:24" ht="12.75">
      <c r="A206" s="8">
        <v>277</v>
      </c>
      <c r="B206" s="8">
        <v>203</v>
      </c>
      <c r="C206" s="8">
        <v>61</v>
      </c>
      <c r="D206" s="8">
        <v>122</v>
      </c>
      <c r="E206" s="63">
        <v>1459</v>
      </c>
      <c r="F206" s="64">
        <v>0.0353587962962963</v>
      </c>
      <c r="G206" t="s">
        <v>282</v>
      </c>
      <c r="H206" t="s">
        <v>353</v>
      </c>
      <c r="I206" s="2" t="s">
        <v>74</v>
      </c>
      <c r="J206" s="2" t="s">
        <v>2</v>
      </c>
      <c r="K206" s="2" t="s">
        <v>0</v>
      </c>
      <c r="L206" s="43"/>
      <c r="M206" s="43"/>
      <c r="N206" s="42"/>
      <c r="O206" s="8"/>
      <c r="P206" s="8"/>
      <c r="Q206" s="8"/>
      <c r="S206" s="65"/>
      <c r="T206" s="43"/>
      <c r="U206" s="43"/>
      <c r="V206" s="8"/>
      <c r="W206" s="65">
        <f>$D206</f>
        <v>122</v>
      </c>
      <c r="X206" s="56"/>
    </row>
    <row r="207" spans="1:24" ht="12.75">
      <c r="A207" s="8">
        <v>278</v>
      </c>
      <c r="B207" s="8">
        <v>204</v>
      </c>
      <c r="C207" s="8">
        <v>62</v>
      </c>
      <c r="D207" s="8">
        <v>123</v>
      </c>
      <c r="E207" s="63">
        <v>441</v>
      </c>
      <c r="F207" s="64">
        <v>0.03539351851851852</v>
      </c>
      <c r="G207" t="s">
        <v>127</v>
      </c>
      <c r="H207" t="s">
        <v>354</v>
      </c>
      <c r="I207" s="2" t="s">
        <v>74</v>
      </c>
      <c r="J207" s="2" t="s">
        <v>45</v>
      </c>
      <c r="K207" s="2" t="s">
        <v>0</v>
      </c>
      <c r="L207" s="43"/>
      <c r="M207" s="43">
        <f>$B207</f>
        <v>204</v>
      </c>
      <c r="N207" s="42"/>
      <c r="O207" s="8"/>
      <c r="P207" s="8"/>
      <c r="Q207" s="8"/>
      <c r="S207" s="65"/>
      <c r="T207" s="43">
        <f>$D207</f>
        <v>123</v>
      </c>
      <c r="U207" s="43"/>
      <c r="V207" s="8"/>
      <c r="W207" s="65"/>
      <c r="X207" s="56"/>
    </row>
    <row r="208" spans="1:24" ht="12.75">
      <c r="A208" s="8">
        <v>280</v>
      </c>
      <c r="B208" s="8">
        <v>205</v>
      </c>
      <c r="C208" s="8">
        <v>63</v>
      </c>
      <c r="D208" s="8">
        <v>124</v>
      </c>
      <c r="E208" s="63">
        <v>1051</v>
      </c>
      <c r="F208" s="64">
        <v>0.035520833333333335</v>
      </c>
      <c r="G208" t="s">
        <v>84</v>
      </c>
      <c r="H208" t="s">
        <v>335</v>
      </c>
      <c r="I208" s="2" t="s">
        <v>74</v>
      </c>
      <c r="J208" s="2" t="s">
        <v>38</v>
      </c>
      <c r="K208" s="2" t="s">
        <v>0</v>
      </c>
      <c r="L208" s="43"/>
      <c r="M208" s="43"/>
      <c r="N208" s="42">
        <f>$B208</f>
        <v>205</v>
      </c>
      <c r="O208" s="8"/>
      <c r="P208" s="8"/>
      <c r="Q208" s="8"/>
      <c r="S208" s="65"/>
      <c r="T208" s="43"/>
      <c r="U208" s="43">
        <f>$D208</f>
        <v>124</v>
      </c>
      <c r="V208" s="8"/>
      <c r="W208" s="65"/>
      <c r="X208" s="56"/>
    </row>
    <row r="209" spans="1:24" ht="12.75">
      <c r="A209" s="8">
        <v>281</v>
      </c>
      <c r="B209" s="8">
        <v>206</v>
      </c>
      <c r="C209" s="8">
        <v>14</v>
      </c>
      <c r="D209" s="8">
        <v>125</v>
      </c>
      <c r="E209" s="63">
        <v>473</v>
      </c>
      <c r="F209" s="64">
        <v>0.03553240740740741</v>
      </c>
      <c r="G209" t="s">
        <v>176</v>
      </c>
      <c r="H209" t="s">
        <v>355</v>
      </c>
      <c r="I209" s="2" t="s">
        <v>210</v>
      </c>
      <c r="J209" s="2" t="s">
        <v>45</v>
      </c>
      <c r="K209" s="2" t="s">
        <v>0</v>
      </c>
      <c r="L209" s="43"/>
      <c r="M209" s="43">
        <f>$B209</f>
        <v>206</v>
      </c>
      <c r="N209" s="42"/>
      <c r="O209" s="8"/>
      <c r="P209" s="8"/>
      <c r="Q209" s="8"/>
      <c r="S209" s="65"/>
      <c r="T209" s="43">
        <f>$D209</f>
        <v>125</v>
      </c>
      <c r="U209" s="43"/>
      <c r="V209" s="8"/>
      <c r="W209" s="65"/>
      <c r="X209" s="56"/>
    </row>
    <row r="210" spans="1:24" ht="12.75">
      <c r="A210" s="8">
        <v>283</v>
      </c>
      <c r="B210" s="8">
        <v>207</v>
      </c>
      <c r="C210" s="8">
        <v>15</v>
      </c>
      <c r="D210" s="8">
        <v>126</v>
      </c>
      <c r="E210" s="63">
        <v>1575</v>
      </c>
      <c r="F210" s="64">
        <v>0.035659722222222225</v>
      </c>
      <c r="G210" t="s">
        <v>114</v>
      </c>
      <c r="H210" t="s">
        <v>356</v>
      </c>
      <c r="I210" s="2" t="s">
        <v>210</v>
      </c>
      <c r="J210" s="2" t="s">
        <v>33</v>
      </c>
      <c r="K210" s="2" t="s">
        <v>0</v>
      </c>
      <c r="L210" s="43"/>
      <c r="M210" s="43"/>
      <c r="N210" s="42"/>
      <c r="O210" s="8"/>
      <c r="P210" s="8"/>
      <c r="Q210" s="8"/>
      <c r="S210" s="65"/>
      <c r="T210" s="65"/>
      <c r="U210" s="43"/>
      <c r="V210" s="8"/>
      <c r="W210" s="65"/>
      <c r="X210" s="56">
        <f>$D210</f>
        <v>126</v>
      </c>
    </row>
    <row r="211" spans="1:24" ht="12.75">
      <c r="A211" s="8">
        <v>288</v>
      </c>
      <c r="B211" s="8">
        <v>208</v>
      </c>
      <c r="C211" s="8">
        <v>3</v>
      </c>
      <c r="D211" s="8">
        <v>127</v>
      </c>
      <c r="E211" s="63">
        <v>1448</v>
      </c>
      <c r="F211" s="64">
        <v>0.0358912037037037</v>
      </c>
      <c r="G211" t="s">
        <v>310</v>
      </c>
      <c r="H211" t="s">
        <v>357</v>
      </c>
      <c r="I211" s="2" t="s">
        <v>302</v>
      </c>
      <c r="J211" s="2" t="s">
        <v>2</v>
      </c>
      <c r="K211" s="2" t="s">
        <v>0</v>
      </c>
      <c r="L211" s="43"/>
      <c r="M211" s="43"/>
      <c r="N211" s="42"/>
      <c r="O211" s="8"/>
      <c r="P211" s="8"/>
      <c r="Q211" s="8"/>
      <c r="S211" s="65"/>
      <c r="T211" s="65"/>
      <c r="U211" s="43"/>
      <c r="V211" s="8"/>
      <c r="W211" s="65">
        <f>$D211</f>
        <v>127</v>
      </c>
      <c r="X211" s="56"/>
    </row>
    <row r="212" spans="1:24" ht="12.75">
      <c r="A212" s="8">
        <v>293</v>
      </c>
      <c r="B212" s="8">
        <v>209</v>
      </c>
      <c r="C212" s="8">
        <v>47</v>
      </c>
      <c r="D212" s="8">
        <v>128</v>
      </c>
      <c r="E212" s="63">
        <v>474</v>
      </c>
      <c r="F212" s="64">
        <v>0.036099537037037034</v>
      </c>
      <c r="G212" t="s">
        <v>194</v>
      </c>
      <c r="H212" t="s">
        <v>358</v>
      </c>
      <c r="I212" s="2" t="s">
        <v>131</v>
      </c>
      <c r="J212" s="2" t="s">
        <v>45</v>
      </c>
      <c r="K212" s="2" t="s">
        <v>0</v>
      </c>
      <c r="L212" s="43"/>
      <c r="M212" s="43">
        <f>$B212</f>
        <v>209</v>
      </c>
      <c r="N212" s="42"/>
      <c r="O212" s="8"/>
      <c r="P212" s="8"/>
      <c r="Q212" s="8"/>
      <c r="S212" s="65"/>
      <c r="T212" s="65">
        <f>$D212</f>
        <v>128</v>
      </c>
      <c r="U212" s="43"/>
      <c r="V212" s="8"/>
      <c r="W212" s="65"/>
      <c r="X212" s="56"/>
    </row>
    <row r="213" spans="1:24" ht="12.75">
      <c r="A213" s="8">
        <v>295</v>
      </c>
      <c r="B213" s="8">
        <v>210</v>
      </c>
      <c r="C213" s="8">
        <v>64</v>
      </c>
      <c r="D213" s="8">
        <v>129</v>
      </c>
      <c r="E213" s="63">
        <v>465</v>
      </c>
      <c r="F213" s="64">
        <v>0.03612268518518518</v>
      </c>
      <c r="G213" t="s">
        <v>104</v>
      </c>
      <c r="H213" t="s">
        <v>158</v>
      </c>
      <c r="I213" s="2" t="s">
        <v>74</v>
      </c>
      <c r="J213" s="2" t="s">
        <v>45</v>
      </c>
      <c r="K213" s="2" t="s">
        <v>0</v>
      </c>
      <c r="L213" s="43"/>
      <c r="M213" s="43">
        <f>$B213</f>
        <v>210</v>
      </c>
      <c r="N213" s="42"/>
      <c r="O213" s="8"/>
      <c r="P213" s="8"/>
      <c r="Q213" s="8"/>
      <c r="S213" s="65"/>
      <c r="T213" s="65">
        <f>$D213</f>
        <v>129</v>
      </c>
      <c r="U213" s="43"/>
      <c r="V213" s="8"/>
      <c r="W213" s="65"/>
      <c r="X213" s="56"/>
    </row>
    <row r="214" spans="1:24" ht="12.75">
      <c r="A214" s="8">
        <v>297</v>
      </c>
      <c r="B214" s="8">
        <v>211</v>
      </c>
      <c r="C214" s="8"/>
      <c r="D214" s="8"/>
      <c r="E214" s="63">
        <v>1608</v>
      </c>
      <c r="F214" s="64">
        <v>0.036238425925925924</v>
      </c>
      <c r="G214" t="s">
        <v>189</v>
      </c>
      <c r="H214" t="s">
        <v>359</v>
      </c>
      <c r="I214" s="2" t="s">
        <v>69</v>
      </c>
      <c r="J214" s="2" t="s">
        <v>33</v>
      </c>
      <c r="K214" s="2" t="s">
        <v>0</v>
      </c>
      <c r="L214" s="43"/>
      <c r="M214" s="43"/>
      <c r="N214" s="42"/>
      <c r="O214" s="8"/>
      <c r="P214" s="8"/>
      <c r="Q214" s="8"/>
      <c r="S214" s="65"/>
      <c r="T214" s="65"/>
      <c r="U214" s="43"/>
      <c r="V214" s="8"/>
      <c r="W214" s="65"/>
      <c r="X214" s="56"/>
    </row>
    <row r="215" spans="1:24" ht="12.75">
      <c r="A215" s="8">
        <v>299</v>
      </c>
      <c r="B215" s="8">
        <v>212</v>
      </c>
      <c r="C215" s="8"/>
      <c r="D215" s="8"/>
      <c r="E215" s="63">
        <v>1657</v>
      </c>
      <c r="F215" s="64">
        <v>0.03640046296296296</v>
      </c>
      <c r="G215" t="s">
        <v>78</v>
      </c>
      <c r="H215" t="s">
        <v>360</v>
      </c>
      <c r="I215" s="2" t="s">
        <v>69</v>
      </c>
      <c r="J215" s="2" t="s">
        <v>33</v>
      </c>
      <c r="K215" s="2" t="s">
        <v>0</v>
      </c>
      <c r="L215" s="43"/>
      <c r="M215" s="43"/>
      <c r="N215" s="42"/>
      <c r="O215" s="8"/>
      <c r="P215" s="8"/>
      <c r="Q215" s="8"/>
      <c r="S215" s="65"/>
      <c r="T215" s="65"/>
      <c r="U215" s="43"/>
      <c r="V215" s="8"/>
      <c r="W215" s="65"/>
      <c r="X215" s="56"/>
    </row>
    <row r="216" spans="1:24" ht="12.75">
      <c r="A216" s="8">
        <v>300</v>
      </c>
      <c r="B216" s="8">
        <v>213</v>
      </c>
      <c r="C216" s="8">
        <v>16</v>
      </c>
      <c r="D216" s="8">
        <v>130</v>
      </c>
      <c r="E216" s="63">
        <v>463</v>
      </c>
      <c r="F216" s="64">
        <v>0.03645833333333333</v>
      </c>
      <c r="G216" t="s">
        <v>122</v>
      </c>
      <c r="H216" t="s">
        <v>361</v>
      </c>
      <c r="I216" s="2" t="s">
        <v>210</v>
      </c>
      <c r="J216" s="2" t="s">
        <v>45</v>
      </c>
      <c r="K216" s="2" t="s">
        <v>0</v>
      </c>
      <c r="L216" s="43"/>
      <c r="M216" s="43">
        <f>$B216</f>
        <v>213</v>
      </c>
      <c r="N216" s="42"/>
      <c r="O216" s="8"/>
      <c r="P216" s="8"/>
      <c r="Q216" s="8"/>
      <c r="S216" s="65"/>
      <c r="T216" s="65">
        <f>$D216</f>
        <v>130</v>
      </c>
      <c r="U216" s="43"/>
      <c r="V216" s="8"/>
      <c r="W216" s="65"/>
      <c r="X216" s="56"/>
    </row>
    <row r="217" spans="1:24" ht="12.75">
      <c r="A217" s="8">
        <v>301</v>
      </c>
      <c r="B217" s="8">
        <v>214</v>
      </c>
      <c r="C217" s="8">
        <v>48</v>
      </c>
      <c r="D217" s="8">
        <v>131</v>
      </c>
      <c r="E217" s="63">
        <v>1662</v>
      </c>
      <c r="F217" s="64">
        <v>0.03649305555555555</v>
      </c>
      <c r="G217" t="s">
        <v>153</v>
      </c>
      <c r="H217" t="s">
        <v>362</v>
      </c>
      <c r="I217" s="2" t="s">
        <v>131</v>
      </c>
      <c r="J217" s="2" t="s">
        <v>33</v>
      </c>
      <c r="K217" s="2" t="s">
        <v>0</v>
      </c>
      <c r="L217" s="43"/>
      <c r="M217" s="43"/>
      <c r="N217" s="42"/>
      <c r="O217" s="8"/>
      <c r="P217" s="8"/>
      <c r="Q217" s="8"/>
      <c r="S217" s="65"/>
      <c r="T217" s="65"/>
      <c r="U217" s="43"/>
      <c r="V217" s="8"/>
      <c r="W217" s="65"/>
      <c r="X217" s="56">
        <f>$D217</f>
        <v>131</v>
      </c>
    </row>
    <row r="218" spans="1:24" ht="12.75">
      <c r="A218" s="8">
        <v>306</v>
      </c>
      <c r="B218" s="8">
        <v>215</v>
      </c>
      <c r="C218" s="8"/>
      <c r="D218" s="8"/>
      <c r="E218" s="63">
        <v>1367</v>
      </c>
      <c r="F218" s="64">
        <v>0.03663194444444444</v>
      </c>
      <c r="G218" t="s">
        <v>92</v>
      </c>
      <c r="H218" t="s">
        <v>363</v>
      </c>
      <c r="I218" s="2" t="s">
        <v>69</v>
      </c>
      <c r="J218" s="2" t="s">
        <v>2</v>
      </c>
      <c r="K218" s="2" t="s">
        <v>0</v>
      </c>
      <c r="L218" s="43"/>
      <c r="M218" s="43"/>
      <c r="N218" s="42"/>
      <c r="O218" s="8"/>
      <c r="P218" s="8"/>
      <c r="Q218" s="8"/>
      <c r="S218" s="65"/>
      <c r="T218" s="65"/>
      <c r="U218" s="43"/>
      <c r="V218" s="8"/>
      <c r="W218" s="65"/>
      <c r="X218" s="56"/>
    </row>
    <row r="219" spans="1:24" ht="12.75">
      <c r="A219" s="8">
        <v>307</v>
      </c>
      <c r="B219" s="8">
        <v>216</v>
      </c>
      <c r="C219" s="8">
        <v>49</v>
      </c>
      <c r="D219" s="8">
        <v>132</v>
      </c>
      <c r="E219" s="63">
        <v>40</v>
      </c>
      <c r="F219" s="64">
        <v>0.03673611111111111</v>
      </c>
      <c r="G219" t="s">
        <v>189</v>
      </c>
      <c r="H219" t="s">
        <v>110</v>
      </c>
      <c r="I219" s="2" t="s">
        <v>131</v>
      </c>
      <c r="J219" s="2" t="s">
        <v>26</v>
      </c>
      <c r="K219" s="2" t="s">
        <v>0</v>
      </c>
      <c r="L219" s="43">
        <f>$B219</f>
        <v>216</v>
      </c>
      <c r="M219" s="43"/>
      <c r="N219" s="42"/>
      <c r="O219" s="8"/>
      <c r="P219" s="8"/>
      <c r="Q219" s="8"/>
      <c r="S219" s="65">
        <f>$D219</f>
        <v>132</v>
      </c>
      <c r="T219" s="65"/>
      <c r="U219" s="43"/>
      <c r="V219" s="8"/>
      <c r="W219" s="65"/>
      <c r="X219" s="56"/>
    </row>
    <row r="220" spans="1:24" ht="12.75">
      <c r="A220" s="8">
        <v>310</v>
      </c>
      <c r="B220" s="8">
        <v>217</v>
      </c>
      <c r="C220" s="8">
        <v>50</v>
      </c>
      <c r="D220" s="8">
        <v>133</v>
      </c>
      <c r="E220" s="63">
        <v>39</v>
      </c>
      <c r="F220" s="64">
        <v>0.03702546296296296</v>
      </c>
      <c r="G220" t="s">
        <v>194</v>
      </c>
      <c r="H220" t="s">
        <v>364</v>
      </c>
      <c r="I220" s="2" t="s">
        <v>131</v>
      </c>
      <c r="J220" s="2" t="s">
        <v>26</v>
      </c>
      <c r="K220" s="2" t="s">
        <v>0</v>
      </c>
      <c r="L220" s="8"/>
      <c r="M220" s="43"/>
      <c r="N220" s="42"/>
      <c r="O220" s="8"/>
      <c r="P220" s="8"/>
      <c r="Q220" s="8"/>
      <c r="S220" s="65">
        <f>$D220</f>
        <v>133</v>
      </c>
      <c r="T220" s="65"/>
      <c r="U220" s="43"/>
      <c r="V220" s="8"/>
      <c r="W220" s="65"/>
      <c r="X220" s="56"/>
    </row>
    <row r="221" spans="1:24" ht="12.75">
      <c r="A221" s="8">
        <v>313</v>
      </c>
      <c r="B221" s="8">
        <v>218</v>
      </c>
      <c r="C221" s="8">
        <v>65</v>
      </c>
      <c r="D221" s="8">
        <v>134</v>
      </c>
      <c r="E221" s="63">
        <v>1677</v>
      </c>
      <c r="F221" s="64">
        <v>0.03716435185185185</v>
      </c>
      <c r="G221" t="s">
        <v>139</v>
      </c>
      <c r="H221" t="s">
        <v>365</v>
      </c>
      <c r="I221" s="2" t="s">
        <v>74</v>
      </c>
      <c r="J221" s="2" t="s">
        <v>33</v>
      </c>
      <c r="K221" s="2" t="s">
        <v>0</v>
      </c>
      <c r="M221" s="43"/>
      <c r="N221" s="42"/>
      <c r="O221" s="8"/>
      <c r="P221" s="8"/>
      <c r="Q221" s="8"/>
      <c r="S221" s="65"/>
      <c r="T221" s="65"/>
      <c r="U221" s="43"/>
      <c r="V221" s="8"/>
      <c r="W221" s="65"/>
      <c r="X221" s="56">
        <f>$D221</f>
        <v>134</v>
      </c>
    </row>
    <row r="222" spans="1:24" ht="12.75">
      <c r="A222" s="8">
        <v>315</v>
      </c>
      <c r="B222" s="8">
        <v>219</v>
      </c>
      <c r="C222" s="8">
        <v>51</v>
      </c>
      <c r="D222" s="8">
        <v>135</v>
      </c>
      <c r="E222" s="63">
        <v>1696</v>
      </c>
      <c r="F222" s="64">
        <v>0.0372337962962963</v>
      </c>
      <c r="G222" t="s">
        <v>135</v>
      </c>
      <c r="H222" t="s">
        <v>366</v>
      </c>
      <c r="I222" s="2" t="s">
        <v>131</v>
      </c>
      <c r="J222" s="2" t="s">
        <v>33</v>
      </c>
      <c r="K222" s="2" t="s">
        <v>0</v>
      </c>
      <c r="M222" s="43"/>
      <c r="N222" s="42"/>
      <c r="O222" s="8"/>
      <c r="P222" s="8"/>
      <c r="Q222" s="8"/>
      <c r="S222" s="65"/>
      <c r="T222" s="65"/>
      <c r="U222" s="43"/>
      <c r="V222" s="8"/>
      <c r="W222" s="65"/>
      <c r="X222" s="56">
        <f>$D222</f>
        <v>135</v>
      </c>
    </row>
    <row r="223" spans="1:24" ht="12.75">
      <c r="A223" s="8">
        <v>317</v>
      </c>
      <c r="B223" s="8">
        <v>220</v>
      </c>
      <c r="C223" s="8">
        <v>66</v>
      </c>
      <c r="D223" s="8">
        <v>136</v>
      </c>
      <c r="E223" s="63">
        <v>1682</v>
      </c>
      <c r="F223" s="64">
        <v>0.03729166666666667</v>
      </c>
      <c r="G223" t="s">
        <v>157</v>
      </c>
      <c r="H223" t="s">
        <v>367</v>
      </c>
      <c r="I223" s="2" t="s">
        <v>74</v>
      </c>
      <c r="J223" s="2" t="s">
        <v>33</v>
      </c>
      <c r="K223" s="2" t="s">
        <v>0</v>
      </c>
      <c r="M223" s="43"/>
      <c r="N223" s="42"/>
      <c r="O223" s="8"/>
      <c r="P223" s="8"/>
      <c r="Q223" s="8"/>
      <c r="S223" s="65"/>
      <c r="T223" s="65"/>
      <c r="U223" s="43"/>
      <c r="V223" s="8"/>
      <c r="W223" s="65"/>
      <c r="X223" s="56">
        <f>$D223</f>
        <v>136</v>
      </c>
    </row>
    <row r="224" spans="1:24" ht="12.75">
      <c r="A224" s="8">
        <v>320</v>
      </c>
      <c r="B224" s="8">
        <v>221</v>
      </c>
      <c r="C224" s="8">
        <v>67</v>
      </c>
      <c r="D224" s="8">
        <v>137</v>
      </c>
      <c r="E224" s="63">
        <v>1405</v>
      </c>
      <c r="F224" s="64">
        <v>0.037557870370370366</v>
      </c>
      <c r="G224" t="s">
        <v>84</v>
      </c>
      <c r="H224" t="s">
        <v>629</v>
      </c>
      <c r="I224" s="2" t="s">
        <v>74</v>
      </c>
      <c r="J224" s="2" t="s">
        <v>2</v>
      </c>
      <c r="K224" s="2" t="s">
        <v>0</v>
      </c>
      <c r="M224" s="43"/>
      <c r="N224" s="42"/>
      <c r="O224" s="8"/>
      <c r="P224" s="8"/>
      <c r="Q224" s="8"/>
      <c r="S224" s="65"/>
      <c r="T224" s="65"/>
      <c r="U224" s="43"/>
      <c r="V224" s="8"/>
      <c r="W224" s="65">
        <f>$D224</f>
        <v>137</v>
      </c>
      <c r="X224" s="8"/>
    </row>
    <row r="225" spans="1:24" ht="12.75">
      <c r="A225" s="8">
        <v>321</v>
      </c>
      <c r="B225" s="8">
        <v>222</v>
      </c>
      <c r="C225" s="8">
        <v>52</v>
      </c>
      <c r="D225" s="8">
        <v>138</v>
      </c>
      <c r="E225" s="63">
        <v>1598</v>
      </c>
      <c r="F225" s="64">
        <v>0.03758101851851852</v>
      </c>
      <c r="G225" t="s">
        <v>368</v>
      </c>
      <c r="H225" t="s">
        <v>369</v>
      </c>
      <c r="I225" s="2" t="s">
        <v>131</v>
      </c>
      <c r="J225" s="2" t="s">
        <v>33</v>
      </c>
      <c r="K225" s="2" t="s">
        <v>0</v>
      </c>
      <c r="M225" s="43"/>
      <c r="N225" s="42"/>
      <c r="O225" s="8"/>
      <c r="P225" s="8"/>
      <c r="Q225" s="8"/>
      <c r="S225" s="65"/>
      <c r="T225" s="65"/>
      <c r="U225" s="43"/>
      <c r="V225" s="8"/>
      <c r="W225" s="8"/>
      <c r="X225" s="8"/>
    </row>
    <row r="226" spans="1:24" ht="12.75">
      <c r="A226" s="8">
        <v>323</v>
      </c>
      <c r="B226" s="8">
        <v>223</v>
      </c>
      <c r="C226" s="8">
        <v>53</v>
      </c>
      <c r="D226" s="8">
        <v>139</v>
      </c>
      <c r="E226" s="63">
        <v>1446</v>
      </c>
      <c r="F226" s="64">
        <v>0.03787037037037037</v>
      </c>
      <c r="G226" t="s">
        <v>370</v>
      </c>
      <c r="H226" t="s">
        <v>371</v>
      </c>
      <c r="I226" s="2" t="s">
        <v>131</v>
      </c>
      <c r="J226" s="2" t="s">
        <v>2</v>
      </c>
      <c r="K226" s="2" t="s">
        <v>0</v>
      </c>
      <c r="L226" s="8"/>
      <c r="M226" s="43"/>
      <c r="N226" s="42"/>
      <c r="O226" s="8"/>
      <c r="P226" s="8"/>
      <c r="Q226" s="8"/>
      <c r="S226" s="65"/>
      <c r="T226" s="65"/>
      <c r="U226" s="43"/>
      <c r="V226" s="8"/>
      <c r="W226" s="8"/>
      <c r="X226" s="8"/>
    </row>
    <row r="227" spans="1:24" ht="12.75">
      <c r="A227" s="8">
        <v>324</v>
      </c>
      <c r="B227" s="8">
        <v>224</v>
      </c>
      <c r="C227" s="8">
        <v>54</v>
      </c>
      <c r="D227" s="8">
        <v>140</v>
      </c>
      <c r="E227" s="63">
        <v>1063</v>
      </c>
      <c r="F227" s="64">
        <v>0.03792824074074074</v>
      </c>
      <c r="G227" t="s">
        <v>70</v>
      </c>
      <c r="H227" t="s">
        <v>372</v>
      </c>
      <c r="I227" s="2" t="s">
        <v>131</v>
      </c>
      <c r="J227" s="2" t="s">
        <v>38</v>
      </c>
      <c r="K227" s="2" t="s">
        <v>0</v>
      </c>
      <c r="L227" s="8"/>
      <c r="M227" s="43"/>
      <c r="N227" s="42">
        <f>$B227</f>
        <v>224</v>
      </c>
      <c r="O227" s="8"/>
      <c r="P227" s="8"/>
      <c r="Q227" s="8"/>
      <c r="S227" s="65"/>
      <c r="T227" s="65"/>
      <c r="U227" s="43">
        <f>$D227</f>
        <v>140</v>
      </c>
      <c r="V227" s="8"/>
      <c r="W227" s="8"/>
      <c r="X227" s="8"/>
    </row>
    <row r="228" spans="1:24" ht="12.75">
      <c r="A228" s="8">
        <v>326</v>
      </c>
      <c r="B228" s="8">
        <v>225</v>
      </c>
      <c r="C228" s="8">
        <v>55</v>
      </c>
      <c r="D228" s="8">
        <v>141</v>
      </c>
      <c r="E228" s="63">
        <v>1172</v>
      </c>
      <c r="F228" s="64">
        <v>0.038125</v>
      </c>
      <c r="G228" t="s">
        <v>268</v>
      </c>
      <c r="H228" t="s">
        <v>373</v>
      </c>
      <c r="I228" s="2" t="s">
        <v>131</v>
      </c>
      <c r="J228" s="2" t="s">
        <v>46</v>
      </c>
      <c r="K228" s="2" t="s">
        <v>0</v>
      </c>
      <c r="L228" s="8"/>
      <c r="M228" s="43"/>
      <c r="N228" s="42"/>
      <c r="O228" s="8"/>
      <c r="P228" s="8"/>
      <c r="Q228" s="8"/>
      <c r="S228" s="65"/>
      <c r="T228" s="65"/>
      <c r="U228" s="43"/>
      <c r="V228" s="8"/>
      <c r="W228" s="8"/>
      <c r="X228" s="8"/>
    </row>
    <row r="229" spans="1:24" ht="12.75">
      <c r="A229" s="8">
        <v>329</v>
      </c>
      <c r="B229" s="8">
        <v>226</v>
      </c>
      <c r="C229" s="8"/>
      <c r="D229" s="8"/>
      <c r="E229" s="63">
        <v>488</v>
      </c>
      <c r="F229" s="64">
        <v>0.03836805555555556</v>
      </c>
      <c r="G229" t="s">
        <v>374</v>
      </c>
      <c r="H229" t="s">
        <v>375</v>
      </c>
      <c r="I229" s="2" t="s">
        <v>69</v>
      </c>
      <c r="J229" s="2" t="s">
        <v>45</v>
      </c>
      <c r="K229" s="2" t="s">
        <v>0</v>
      </c>
      <c r="L229" s="8"/>
      <c r="M229" s="43">
        <f>$B229</f>
        <v>226</v>
      </c>
      <c r="N229" s="42"/>
      <c r="O229" s="8"/>
      <c r="P229" s="8"/>
      <c r="Q229" s="8"/>
      <c r="S229" s="65"/>
      <c r="T229" s="65"/>
      <c r="U229" s="43"/>
      <c r="V229" s="8"/>
      <c r="W229" s="8"/>
      <c r="X229" s="8"/>
    </row>
    <row r="230" spans="1:24" ht="12.75">
      <c r="A230" s="8">
        <v>332</v>
      </c>
      <c r="B230" s="8">
        <v>227</v>
      </c>
      <c r="C230" s="8">
        <v>4</v>
      </c>
      <c r="D230" s="8">
        <v>142</v>
      </c>
      <c r="E230" s="63">
        <v>1053</v>
      </c>
      <c r="F230" s="64">
        <v>0.03861111111111112</v>
      </c>
      <c r="G230" t="s">
        <v>376</v>
      </c>
      <c r="H230" t="s">
        <v>377</v>
      </c>
      <c r="I230" s="2" t="s">
        <v>302</v>
      </c>
      <c r="J230" s="2" t="s">
        <v>38</v>
      </c>
      <c r="K230" s="2" t="s">
        <v>0</v>
      </c>
      <c r="L230" s="8"/>
      <c r="M230" s="43"/>
      <c r="N230" s="42">
        <f>$B230</f>
        <v>227</v>
      </c>
      <c r="O230" s="8"/>
      <c r="P230" s="8"/>
      <c r="Q230" s="8"/>
      <c r="S230" s="65"/>
      <c r="T230" s="65"/>
      <c r="U230" s="43">
        <f>$D230</f>
        <v>142</v>
      </c>
      <c r="V230" s="8"/>
      <c r="W230" s="8"/>
      <c r="X230" s="8"/>
    </row>
    <row r="231" spans="1:24" ht="12.75">
      <c r="A231" s="8">
        <v>335</v>
      </c>
      <c r="B231" s="8">
        <v>228</v>
      </c>
      <c r="C231" s="8">
        <v>5</v>
      </c>
      <c r="D231" s="8">
        <v>143</v>
      </c>
      <c r="E231" s="63">
        <v>34</v>
      </c>
      <c r="F231" s="64">
        <v>0.038738425925925926</v>
      </c>
      <c r="G231" t="s">
        <v>135</v>
      </c>
      <c r="H231" t="s">
        <v>378</v>
      </c>
      <c r="I231" s="2" t="s">
        <v>302</v>
      </c>
      <c r="J231" s="2" t="s">
        <v>26</v>
      </c>
      <c r="K231" s="2" t="s">
        <v>0</v>
      </c>
      <c r="L231" s="8"/>
      <c r="M231" s="43"/>
      <c r="N231" s="42"/>
      <c r="O231" s="8"/>
      <c r="P231" s="8"/>
      <c r="Q231" s="8"/>
      <c r="S231" s="65">
        <f>$D231</f>
        <v>143</v>
      </c>
      <c r="T231" s="65"/>
      <c r="U231" s="43"/>
      <c r="V231" s="8"/>
      <c r="W231" s="8"/>
      <c r="X231" s="8"/>
    </row>
    <row r="232" spans="1:24" ht="12.75">
      <c r="A232" s="8">
        <v>341</v>
      </c>
      <c r="B232" s="8">
        <v>229</v>
      </c>
      <c r="C232" s="8">
        <v>17</v>
      </c>
      <c r="D232" s="8">
        <v>144</v>
      </c>
      <c r="E232" s="63">
        <v>995</v>
      </c>
      <c r="F232" s="64">
        <v>0.03925925925925926</v>
      </c>
      <c r="G232" t="s">
        <v>209</v>
      </c>
      <c r="H232" t="s">
        <v>379</v>
      </c>
      <c r="I232" s="2" t="s">
        <v>210</v>
      </c>
      <c r="J232" s="2" t="s">
        <v>38</v>
      </c>
      <c r="K232" s="2" t="s">
        <v>0</v>
      </c>
      <c r="L232" s="8"/>
      <c r="M232" s="43"/>
      <c r="N232" s="42">
        <f>$B232</f>
        <v>229</v>
      </c>
      <c r="O232" s="8"/>
      <c r="P232" s="8"/>
      <c r="Q232" s="8"/>
      <c r="S232" s="65"/>
      <c r="T232" s="65"/>
      <c r="U232" s="43">
        <f>$D232</f>
        <v>144</v>
      </c>
      <c r="V232" s="8"/>
      <c r="W232" s="8"/>
      <c r="X232" s="8"/>
    </row>
    <row r="233" spans="1:24" ht="12.75">
      <c r="A233" s="8">
        <v>344</v>
      </c>
      <c r="B233" s="8">
        <v>230</v>
      </c>
      <c r="C233" s="8">
        <v>68</v>
      </c>
      <c r="D233" s="8">
        <v>145</v>
      </c>
      <c r="E233" s="63">
        <v>1025</v>
      </c>
      <c r="F233" s="64">
        <v>0.03957175925925926</v>
      </c>
      <c r="G233" t="s">
        <v>176</v>
      </c>
      <c r="H233" t="s">
        <v>380</v>
      </c>
      <c r="I233" s="2" t="s">
        <v>74</v>
      </c>
      <c r="J233" s="2" t="s">
        <v>38</v>
      </c>
      <c r="K233" s="2" t="s">
        <v>0</v>
      </c>
      <c r="L233" s="8"/>
      <c r="M233" s="43"/>
      <c r="N233" s="42">
        <f>$B233</f>
        <v>230</v>
      </c>
      <c r="O233" s="8"/>
      <c r="P233" s="8"/>
      <c r="Q233" s="8"/>
      <c r="S233" s="65"/>
      <c r="T233" s="65"/>
      <c r="U233" s="43">
        <f>$D233</f>
        <v>145</v>
      </c>
      <c r="V233" s="8"/>
      <c r="W233" s="8"/>
      <c r="X233" s="8"/>
    </row>
    <row r="234" spans="1:24" ht="12.75">
      <c r="A234" s="8">
        <v>353</v>
      </c>
      <c r="B234" s="8">
        <v>231</v>
      </c>
      <c r="C234" s="8"/>
      <c r="D234" s="8"/>
      <c r="E234" s="63">
        <v>487</v>
      </c>
      <c r="F234" s="64">
        <v>0.04075231481481482</v>
      </c>
      <c r="G234" t="s">
        <v>237</v>
      </c>
      <c r="H234" t="s">
        <v>238</v>
      </c>
      <c r="I234" s="2" t="s">
        <v>69</v>
      </c>
      <c r="J234" s="2" t="s">
        <v>45</v>
      </c>
      <c r="K234" s="2" t="s">
        <v>0</v>
      </c>
      <c r="L234" s="8"/>
      <c r="M234" s="43">
        <f>$B234</f>
        <v>231</v>
      </c>
      <c r="N234" s="42"/>
      <c r="O234" s="8"/>
      <c r="P234" s="8"/>
      <c r="Q234" s="8"/>
      <c r="S234" s="65"/>
      <c r="T234" s="65"/>
      <c r="U234" s="43"/>
      <c r="V234" s="8"/>
      <c r="W234" s="8"/>
      <c r="X234" s="8"/>
    </row>
    <row r="235" spans="1:24" ht="12.75">
      <c r="A235" s="8">
        <v>367</v>
      </c>
      <c r="B235" s="8">
        <v>232</v>
      </c>
      <c r="C235" s="8">
        <v>18</v>
      </c>
      <c r="D235" s="8">
        <v>146</v>
      </c>
      <c r="E235" s="63">
        <v>28</v>
      </c>
      <c r="F235" s="41">
        <v>0.043055555555555555</v>
      </c>
      <c r="G235" t="s">
        <v>161</v>
      </c>
      <c r="H235" t="s">
        <v>381</v>
      </c>
      <c r="I235" s="2" t="s">
        <v>210</v>
      </c>
      <c r="J235" s="2" t="s">
        <v>26</v>
      </c>
      <c r="K235" s="2" t="s">
        <v>0</v>
      </c>
      <c r="L235" s="8"/>
      <c r="M235" s="43"/>
      <c r="N235" s="42"/>
      <c r="O235" s="8"/>
      <c r="P235" s="8"/>
      <c r="Q235" s="8"/>
      <c r="S235" s="65">
        <f>$D235</f>
        <v>146</v>
      </c>
      <c r="T235" s="65"/>
      <c r="U235" s="43"/>
      <c r="V235" s="8"/>
      <c r="W235" s="8"/>
      <c r="X235" s="8"/>
    </row>
    <row r="236" spans="1:24" ht="12.75">
      <c r="A236" s="8">
        <v>370</v>
      </c>
      <c r="B236" s="8">
        <v>233</v>
      </c>
      <c r="C236" s="8">
        <v>6</v>
      </c>
      <c r="D236" s="8">
        <v>147</v>
      </c>
      <c r="E236" s="63">
        <v>24</v>
      </c>
      <c r="F236" s="41">
        <v>0.04349537037037037</v>
      </c>
      <c r="G236" t="s">
        <v>382</v>
      </c>
      <c r="H236" t="s">
        <v>383</v>
      </c>
      <c r="I236" s="2" t="s">
        <v>302</v>
      </c>
      <c r="J236" s="2" t="s">
        <v>26</v>
      </c>
      <c r="K236" s="2" t="s">
        <v>0</v>
      </c>
      <c r="L236" s="8"/>
      <c r="M236" s="43"/>
      <c r="N236" s="42"/>
      <c r="O236" s="8"/>
      <c r="P236" s="8"/>
      <c r="Q236" s="8"/>
      <c r="S236" s="8"/>
      <c r="T236" s="65"/>
      <c r="U236" s="43"/>
      <c r="V236" s="8"/>
      <c r="W236" s="8"/>
      <c r="X236" s="8"/>
    </row>
    <row r="237" spans="1:24" ht="12.75">
      <c r="A237" s="8">
        <v>372</v>
      </c>
      <c r="B237" s="8">
        <v>234</v>
      </c>
      <c r="C237" s="8">
        <v>56</v>
      </c>
      <c r="D237" s="8">
        <v>148</v>
      </c>
      <c r="E237" s="63">
        <v>27</v>
      </c>
      <c r="F237" s="41">
        <v>0.043506944444444445</v>
      </c>
      <c r="G237" t="s">
        <v>116</v>
      </c>
      <c r="H237" t="s">
        <v>384</v>
      </c>
      <c r="I237" s="2" t="s">
        <v>131</v>
      </c>
      <c r="J237" s="2" t="s">
        <v>26</v>
      </c>
      <c r="K237" s="2" t="s">
        <v>0</v>
      </c>
      <c r="L237" s="8"/>
      <c r="M237" s="43"/>
      <c r="N237" s="42"/>
      <c r="O237" s="8"/>
      <c r="P237" s="8"/>
      <c r="Q237" s="8"/>
      <c r="S237" s="8"/>
      <c r="T237" s="65"/>
      <c r="U237" s="43"/>
      <c r="V237" s="8"/>
      <c r="W237" s="8"/>
      <c r="X237" s="8"/>
    </row>
    <row r="238" spans="1:24" ht="12.75">
      <c r="A238" s="8">
        <v>379</v>
      </c>
      <c r="B238" s="8">
        <v>235</v>
      </c>
      <c r="C238" s="8">
        <v>69</v>
      </c>
      <c r="D238" s="8">
        <v>149</v>
      </c>
      <c r="E238" s="63">
        <v>452</v>
      </c>
      <c r="F238" s="41">
        <v>0.04459490740740741</v>
      </c>
      <c r="G238" t="s">
        <v>194</v>
      </c>
      <c r="H238" t="s">
        <v>385</v>
      </c>
      <c r="I238" s="2" t="s">
        <v>74</v>
      </c>
      <c r="J238" s="2" t="s">
        <v>45</v>
      </c>
      <c r="K238" s="2" t="s">
        <v>0</v>
      </c>
      <c r="L238" s="8"/>
      <c r="M238" s="43">
        <f>$B238</f>
        <v>235</v>
      </c>
      <c r="N238" s="42"/>
      <c r="O238" s="8"/>
      <c r="P238" s="8"/>
      <c r="Q238" s="8"/>
      <c r="S238" s="8"/>
      <c r="T238" s="65">
        <f>$D238</f>
        <v>149</v>
      </c>
      <c r="U238" s="43"/>
      <c r="V238" s="8"/>
      <c r="W238" s="8"/>
      <c r="X238" s="8"/>
    </row>
    <row r="239" spans="1:24" ht="12.75">
      <c r="A239" s="8">
        <v>380</v>
      </c>
      <c r="B239" s="70" t="s">
        <v>636</v>
      </c>
      <c r="C239" s="8"/>
      <c r="D239" s="8"/>
      <c r="E239" s="63">
        <v>1180</v>
      </c>
      <c r="F239" s="41">
        <v>0.044687500000000005</v>
      </c>
      <c r="G239" t="s">
        <v>386</v>
      </c>
      <c r="H239" t="s">
        <v>387</v>
      </c>
      <c r="I239" s="2" t="s">
        <v>302</v>
      </c>
      <c r="J239" s="68" t="s">
        <v>635</v>
      </c>
      <c r="K239" s="2" t="s">
        <v>0</v>
      </c>
      <c r="L239" s="8"/>
      <c r="M239" s="43"/>
      <c r="N239" s="42"/>
      <c r="O239" s="8"/>
      <c r="P239" s="8"/>
      <c r="Q239" s="8"/>
      <c r="S239" s="8"/>
      <c r="T239" s="65"/>
      <c r="U239" s="43"/>
      <c r="V239" s="8"/>
      <c r="W239" s="8"/>
      <c r="X239" s="8"/>
    </row>
    <row r="240" spans="1:24" ht="12.75">
      <c r="A240" s="8">
        <v>382</v>
      </c>
      <c r="B240" s="8">
        <v>236</v>
      </c>
      <c r="C240" s="8">
        <v>57</v>
      </c>
      <c r="D240" s="8">
        <v>150</v>
      </c>
      <c r="E240" s="63">
        <v>1622</v>
      </c>
      <c r="F240" s="41">
        <v>0.045196759259259256</v>
      </c>
      <c r="G240" t="s">
        <v>388</v>
      </c>
      <c r="H240" t="s">
        <v>389</v>
      </c>
      <c r="I240" s="2" t="s">
        <v>131</v>
      </c>
      <c r="J240" s="2" t="s">
        <v>33</v>
      </c>
      <c r="K240" s="2" t="s">
        <v>0</v>
      </c>
      <c r="M240" s="43"/>
      <c r="N240" s="42"/>
      <c r="O240" s="8"/>
      <c r="P240" s="8"/>
      <c r="Q240" s="8"/>
      <c r="S240" s="8"/>
      <c r="T240" s="65"/>
      <c r="U240" s="43"/>
      <c r="V240" s="8"/>
      <c r="W240" s="8"/>
      <c r="X240" s="8"/>
    </row>
    <row r="241" spans="1:24" ht="12.75">
      <c r="A241" s="8">
        <v>386</v>
      </c>
      <c r="B241" s="8">
        <v>237</v>
      </c>
      <c r="C241" s="8">
        <v>7</v>
      </c>
      <c r="D241" s="8">
        <v>151</v>
      </c>
      <c r="E241" s="63">
        <v>469</v>
      </c>
      <c r="F241" s="41">
        <v>0.04591435185185185</v>
      </c>
      <c r="G241" t="s">
        <v>204</v>
      </c>
      <c r="H241" t="s">
        <v>252</v>
      </c>
      <c r="I241" s="2" t="s">
        <v>302</v>
      </c>
      <c r="J241" s="2" t="s">
        <v>45</v>
      </c>
      <c r="K241" s="2" t="s">
        <v>0</v>
      </c>
      <c r="L241" s="8"/>
      <c r="M241" s="43">
        <f>$B241</f>
        <v>237</v>
      </c>
      <c r="N241" s="42"/>
      <c r="O241" s="8"/>
      <c r="P241" s="8"/>
      <c r="Q241" s="8"/>
      <c r="S241" s="8"/>
      <c r="T241" s="65">
        <f>$D241</f>
        <v>151</v>
      </c>
      <c r="U241" s="43"/>
      <c r="V241" s="8"/>
      <c r="W241" s="8"/>
      <c r="X241" s="8"/>
    </row>
    <row r="242" spans="1:24" ht="12.75">
      <c r="A242" s="8">
        <v>387</v>
      </c>
      <c r="B242" s="8">
        <v>238</v>
      </c>
      <c r="C242" s="8">
        <v>8</v>
      </c>
      <c r="D242" s="8">
        <v>152</v>
      </c>
      <c r="E242" s="63">
        <v>1681</v>
      </c>
      <c r="F242" s="41">
        <v>0.04634259259259259</v>
      </c>
      <c r="G242" t="s">
        <v>135</v>
      </c>
      <c r="H242" t="s">
        <v>390</v>
      </c>
      <c r="I242" s="2" t="s">
        <v>302</v>
      </c>
      <c r="J242" s="2" t="s">
        <v>33</v>
      </c>
      <c r="K242" s="2" t="s">
        <v>0</v>
      </c>
      <c r="M242" s="43"/>
      <c r="N242" s="42"/>
      <c r="O242" s="8"/>
      <c r="P242" s="8"/>
      <c r="Q242" s="8"/>
      <c r="S242" s="8"/>
      <c r="T242" s="65"/>
      <c r="U242" s="43"/>
      <c r="V242" s="8"/>
      <c r="W242" s="8"/>
      <c r="X242" s="8"/>
    </row>
    <row r="243" spans="1:24" ht="12.75">
      <c r="A243" s="8">
        <v>388</v>
      </c>
      <c r="B243" s="8">
        <v>239</v>
      </c>
      <c r="C243" s="8">
        <v>19</v>
      </c>
      <c r="D243" s="8">
        <v>153</v>
      </c>
      <c r="E243" s="63">
        <v>1018</v>
      </c>
      <c r="F243" s="41">
        <v>0.04648148148148148</v>
      </c>
      <c r="G243" t="s">
        <v>209</v>
      </c>
      <c r="H243" t="s">
        <v>391</v>
      </c>
      <c r="I243" s="2" t="s">
        <v>210</v>
      </c>
      <c r="J243" s="2" t="s">
        <v>38</v>
      </c>
      <c r="K243" s="2" t="s">
        <v>0</v>
      </c>
      <c r="L243" s="8"/>
      <c r="M243" s="43"/>
      <c r="N243" s="42">
        <f>$B243</f>
        <v>239</v>
      </c>
      <c r="O243" s="8"/>
      <c r="P243" s="8"/>
      <c r="Q243" s="8"/>
      <c r="S243" s="8"/>
      <c r="T243" s="65"/>
      <c r="U243" s="43">
        <f>$D243</f>
        <v>153</v>
      </c>
      <c r="V243" s="8"/>
      <c r="W243" s="8"/>
      <c r="X243" s="8"/>
    </row>
    <row r="244" spans="1:24" ht="12.75">
      <c r="A244" s="8">
        <v>390</v>
      </c>
      <c r="B244" s="8">
        <v>240</v>
      </c>
      <c r="C244" s="8">
        <v>20</v>
      </c>
      <c r="D244" s="8">
        <v>154</v>
      </c>
      <c r="E244" s="63">
        <v>43</v>
      </c>
      <c r="F244" s="41">
        <v>0.04667824074074074</v>
      </c>
      <c r="G244" t="s">
        <v>189</v>
      </c>
      <c r="H244" t="s">
        <v>392</v>
      </c>
      <c r="I244" s="2" t="s">
        <v>210</v>
      </c>
      <c r="J244" s="2" t="s">
        <v>26</v>
      </c>
      <c r="K244" s="2" t="s">
        <v>0</v>
      </c>
      <c r="L244" s="8"/>
      <c r="M244" s="43"/>
      <c r="N244" s="8"/>
      <c r="O244" s="8"/>
      <c r="P244" s="8"/>
      <c r="Q244" s="8"/>
      <c r="S244" s="8"/>
      <c r="T244" s="65"/>
      <c r="U244" s="8"/>
      <c r="V244" s="8"/>
      <c r="W244" s="8"/>
      <c r="X244" s="8"/>
    </row>
    <row r="245" spans="1:24" ht="12.75">
      <c r="A245" s="8">
        <v>394</v>
      </c>
      <c r="B245" s="8">
        <v>241</v>
      </c>
      <c r="C245" s="8">
        <v>58</v>
      </c>
      <c r="D245" s="8">
        <v>155</v>
      </c>
      <c r="E245" s="63">
        <v>1650</v>
      </c>
      <c r="F245" s="41">
        <v>0.047002314814814816</v>
      </c>
      <c r="G245" t="s">
        <v>310</v>
      </c>
      <c r="H245" t="s">
        <v>333</v>
      </c>
      <c r="I245" s="2" t="s">
        <v>131</v>
      </c>
      <c r="J245" s="2" t="s">
        <v>33</v>
      </c>
      <c r="K245" s="2" t="s">
        <v>0</v>
      </c>
      <c r="M245" s="43"/>
      <c r="O245" s="8"/>
      <c r="P245" s="8"/>
      <c r="Q245" s="8"/>
      <c r="S245" s="8"/>
      <c r="T245" s="65"/>
      <c r="U245" s="8"/>
      <c r="V245" s="8"/>
      <c r="W245" s="8"/>
      <c r="X245" s="8"/>
    </row>
    <row r="246" spans="1:24" ht="12.75">
      <c r="A246" s="8">
        <v>401</v>
      </c>
      <c r="B246" s="8">
        <v>242</v>
      </c>
      <c r="C246" s="8">
        <v>70</v>
      </c>
      <c r="D246" s="8">
        <v>156</v>
      </c>
      <c r="E246" s="63">
        <v>1417</v>
      </c>
      <c r="F246" s="41">
        <v>0.05109953703703704</v>
      </c>
      <c r="G246" t="s">
        <v>70</v>
      </c>
      <c r="H246" t="s">
        <v>128</v>
      </c>
      <c r="I246" s="2" t="s">
        <v>74</v>
      </c>
      <c r="J246" s="2" t="s">
        <v>2</v>
      </c>
      <c r="K246" s="2" t="s">
        <v>0</v>
      </c>
      <c r="L246" s="8"/>
      <c r="M246" s="43"/>
      <c r="N246" s="8"/>
      <c r="O246" s="8"/>
      <c r="P246" s="8"/>
      <c r="Q246" s="8"/>
      <c r="S246" s="8"/>
      <c r="T246" s="65"/>
      <c r="U246" s="8"/>
      <c r="V246" s="8"/>
      <c r="W246" s="8"/>
      <c r="X246" s="8"/>
    </row>
    <row r="247" spans="1:24" ht="12.75">
      <c r="A247" s="8">
        <v>404</v>
      </c>
      <c r="B247" s="8">
        <v>243</v>
      </c>
      <c r="C247" s="8">
        <v>59</v>
      </c>
      <c r="D247" s="8">
        <v>157</v>
      </c>
      <c r="E247" s="63">
        <v>450</v>
      </c>
      <c r="F247" s="41">
        <v>0.05315972222222222</v>
      </c>
      <c r="G247" t="s">
        <v>376</v>
      </c>
      <c r="H247" t="s">
        <v>80</v>
      </c>
      <c r="I247" s="2" t="s">
        <v>131</v>
      </c>
      <c r="J247" s="2" t="s">
        <v>45</v>
      </c>
      <c r="K247" s="2" t="s">
        <v>0</v>
      </c>
      <c r="L247" s="8"/>
      <c r="M247" s="43">
        <f>$B247</f>
        <v>243</v>
      </c>
      <c r="N247" s="8"/>
      <c r="O247" s="8"/>
      <c r="P247" s="8"/>
      <c r="Q247" s="8"/>
      <c r="S247" s="8"/>
      <c r="T247" s="65">
        <f>$D247</f>
        <v>157</v>
      </c>
      <c r="U247" s="8"/>
      <c r="V247" s="8"/>
      <c r="W247" s="8"/>
      <c r="X247" s="8"/>
    </row>
    <row r="248" spans="1:24" ht="12.75">
      <c r="A248" s="8"/>
      <c r="B248" s="58" t="s">
        <v>60</v>
      </c>
      <c r="C248" s="8"/>
      <c r="D248" s="8"/>
      <c r="E248" s="8"/>
      <c r="F248" s="54"/>
      <c r="G248" s="1"/>
      <c r="H248" s="1"/>
      <c r="I248" s="8"/>
      <c r="J248" s="8"/>
      <c r="K248" s="8"/>
      <c r="O248" s="8"/>
      <c r="P248" s="8"/>
      <c r="Q248" s="8"/>
      <c r="S248" s="8"/>
      <c r="T248" s="8"/>
      <c r="U248" s="8"/>
      <c r="V248" s="8"/>
      <c r="W248" s="8"/>
      <c r="X248" s="8"/>
    </row>
    <row r="249" spans="2:24" ht="12.75">
      <c r="B249" s="8"/>
      <c r="H249" s="50" t="s">
        <v>22</v>
      </c>
      <c r="I249" s="8"/>
      <c r="J249" s="8"/>
      <c r="K249" s="8"/>
      <c r="L249" s="42">
        <f>SUM(SMALL(L$4:L$248,{13,14,15,16,17,18,19,20,21,22,23,24}))</f>
        <v>1230</v>
      </c>
      <c r="M249" s="42">
        <f>SUM(SMALL(M$4:M$248,{13,14,15,16,17,18,19,20,21,22,23,24}))</f>
        <v>1893</v>
      </c>
      <c r="N249" s="42">
        <f>SUM(SMALL(N$4:N$248,{13,14,15,16,17,18,19,20,21,22,23,24}))</f>
        <v>2248</v>
      </c>
      <c r="O249" s="42">
        <f>SUM(SMALL(O$4:O$248,{13,14,15,16,17,18,19,20,21,22,23,24}))</f>
        <v>1100</v>
      </c>
      <c r="P249" s="42">
        <f>SUM(SMALL(P$4:P$248,{13,14,15,16,17,18,19,20,21,22,23,24}))</f>
        <v>990</v>
      </c>
      <c r="Q249" s="42">
        <f>SUM(SMALL(Q$4:Q$248,{13,14,15,16,17,18,19,20,21,22,23,24}))</f>
        <v>940</v>
      </c>
      <c r="S249" s="42">
        <f>SUM(SMALL(S$4:S$248,{7,8,9,10,11,12}))</f>
        <v>299</v>
      </c>
      <c r="T249" s="42">
        <f>SUM(SMALL(T$4:T$248,{7,8,9,10,11,12}))</f>
        <v>471</v>
      </c>
      <c r="U249" s="42">
        <f>SUM(SMALL(U$4:U$248,{7,8,9,10,11,12}))</f>
        <v>472</v>
      </c>
      <c r="V249" s="42">
        <f>SUM(SMALL(V$4:V$248,{7,8,9,10,11,12}))</f>
        <v>235</v>
      </c>
      <c r="W249" s="42">
        <f>SUM(SMALL(W$4:W$248,{7,8,9,10,11,12}))</f>
        <v>329</v>
      </c>
      <c r="X249" s="42">
        <f>SUM(SMALL(X$4:X$248,{7,8,9,10,11,12}))</f>
        <v>277</v>
      </c>
    </row>
    <row r="250" spans="2:24" ht="12.75">
      <c r="B250" s="8"/>
      <c r="H250" s="1"/>
      <c r="I250" s="8"/>
      <c r="J250" s="8"/>
      <c r="K250" s="8"/>
      <c r="L250" s="42">
        <f>COUNT(SMALL(L$4:L$248,{13,14,15,16,17,18,19,20,21,22,23,24}))</f>
        <v>12</v>
      </c>
      <c r="M250" s="42">
        <f>COUNT(SMALL(M$4:M$248,{13,14,15,16,17,18,19,20,21,22,23,24}))</f>
        <v>12</v>
      </c>
      <c r="N250" s="42">
        <f>COUNT(SMALL(N$4:N$248,{13,14,15,16,17,18,19,20,21,22,23,24}))</f>
        <v>12</v>
      </c>
      <c r="O250" s="42">
        <f>COUNT(SMALL(O$4:O$248,{13,14,15,16,17,18,19,20,21,22,23,24}))</f>
        <v>12</v>
      </c>
      <c r="P250" s="42">
        <f>COUNT(SMALL(P$4:P$248,{13,14,15,16,17,18,19,20,21,22,23,24}))</f>
        <v>12</v>
      </c>
      <c r="Q250" s="42">
        <f>COUNT(SMALL(Q$4:Q$248,{13,14,15,16,17,18,19,20,21,22,23,24}))</f>
        <v>12</v>
      </c>
      <c r="S250" s="42">
        <f>COUNT(SMALL(S$4:S$248,{7,8,9,10,11,12}))</f>
        <v>6</v>
      </c>
      <c r="T250" s="42">
        <f>COUNT(SMALL(T$4:T$248,{7,8,9,10,11,12}))</f>
        <v>6</v>
      </c>
      <c r="U250" s="42">
        <f>COUNT(SMALL(U$4:U$248,{7,8,9,10,11,12}))</f>
        <v>6</v>
      </c>
      <c r="V250" s="42">
        <f>COUNT(SMALL(V$4:V$248,{7,8,9,10,11,12}))</f>
        <v>6</v>
      </c>
      <c r="W250" s="42">
        <f>COUNT(SMALL(W$4:W$248,{7,8,9,10,11,12}))</f>
        <v>6</v>
      </c>
      <c r="X250" s="42">
        <f>COUNT(SMALL(X$4:X$248,{7,8,9,10,11,12}))</f>
        <v>6</v>
      </c>
    </row>
    <row r="251" spans="2:24" ht="12.75">
      <c r="B251" s="8"/>
      <c r="H251" s="1"/>
      <c r="I251" s="8"/>
      <c r="J251" s="8"/>
      <c r="K251" s="8"/>
      <c r="L251" s="8"/>
      <c r="M251" s="8"/>
      <c r="P251" s="8"/>
      <c r="Q251" s="8"/>
      <c r="S251" s="8"/>
      <c r="T251" s="8"/>
      <c r="U251" s="8"/>
      <c r="V251" s="8"/>
      <c r="W251" s="8"/>
      <c r="X251" s="8"/>
    </row>
    <row r="252" spans="2:24" ht="12.75">
      <c r="B252" s="8"/>
      <c r="H252" s="46" t="s">
        <v>23</v>
      </c>
      <c r="I252" s="8"/>
      <c r="J252" s="8"/>
      <c r="K252" s="8"/>
      <c r="L252" s="8"/>
      <c r="M252" s="43">
        <f>SUM(SMALL(M$4:M$248,{25,26,27,28,29,30,31,32,33,34,35,36}))</f>
        <v>2615</v>
      </c>
      <c r="P252" s="43">
        <f>SUM(SMALL(P$4:P$248,{25,26,27,28,29,30,31,32,33,34,35,36}))</f>
        <v>1839</v>
      </c>
      <c r="Q252" s="43">
        <f>SUM(SMALL(Q$4:Q$248,{25,26,27,28,29,30,31,32,33,34,35,36}))</f>
        <v>1603</v>
      </c>
      <c r="S252" s="43">
        <f>SUM(SMALL(S$4:S$248,{13,14,15,16,17,18}))</f>
        <v>566</v>
      </c>
      <c r="T252" s="43">
        <f>SUM(SMALL(T$4:T$248,{13,14,15,16,17,18}))</f>
        <v>685</v>
      </c>
      <c r="U252" s="43">
        <f>SUM(SMALL(U$4:U$248,{13,14,15,16,17,18}))</f>
        <v>848</v>
      </c>
      <c r="V252" s="43">
        <f>SUM(SMALL(V$4:V$248,{13,14,15,16,17,18}))</f>
        <v>438</v>
      </c>
      <c r="W252" s="43">
        <f>SUM(SMALL(W$4:W$248,{13,14,15,16,17,18}))</f>
        <v>590</v>
      </c>
      <c r="X252" s="43">
        <f>SUM(SMALL(X$4:X$248,{13,14,15,16,17,18}))</f>
        <v>423</v>
      </c>
    </row>
    <row r="253" spans="2:24" ht="12.75">
      <c r="B253" s="8"/>
      <c r="H253" s="1"/>
      <c r="I253" s="8"/>
      <c r="J253" s="8"/>
      <c r="K253" s="8"/>
      <c r="M253" s="43">
        <f>COUNT(SMALL(M$4:M$248,{25,26,27,28,29,30,31,32,33,34,35,36}))</f>
        <v>12</v>
      </c>
      <c r="O253" s="8"/>
      <c r="P253" s="43">
        <f>COUNT(SMALL(P$4:P$248,{25,26,27,28,29,30,31,32,33,34,35,36}))</f>
        <v>12</v>
      </c>
      <c r="Q253" s="43">
        <f>COUNT(SMALL(Q$4:Q$248,{25,26,27,28,29,30,31,32,33,34,35,36}))</f>
        <v>12</v>
      </c>
      <c r="S253" s="43">
        <f>COUNT(SMALL(S$4:S$248,{13,14,15,16,17,18}))</f>
        <v>6</v>
      </c>
      <c r="T253" s="43">
        <f>COUNT(SMALL(T$4:T$248,{13,14,15,16,17,18}))</f>
        <v>6</v>
      </c>
      <c r="U253" s="43">
        <f>COUNT(SMALL(U$4:U$248,{13,14,15,16,17,18}))</f>
        <v>6</v>
      </c>
      <c r="V253" s="43">
        <f>COUNT(SMALL(V$4:V$248,{13,14,15,16,17,18}))</f>
        <v>6</v>
      </c>
      <c r="W253" s="43">
        <f>COUNT(SMALL(W$4:W$248,{13,14,15,16,17,18}))</f>
        <v>6</v>
      </c>
      <c r="X253" s="43">
        <f>COUNT(SMALL(X$4:X$248,{13,14,15,16,17,18}))</f>
        <v>6</v>
      </c>
    </row>
    <row r="254" spans="2:24" ht="12.75">
      <c r="B254" s="8"/>
      <c r="H254" s="1"/>
      <c r="I254" s="8"/>
      <c r="J254" s="8"/>
      <c r="K254" s="8"/>
      <c r="P254" s="8"/>
      <c r="Q254" s="8"/>
      <c r="X254" s="8"/>
    </row>
    <row r="255" spans="2:24" ht="12.75">
      <c r="B255" s="8"/>
      <c r="H255" s="12" t="s">
        <v>24</v>
      </c>
      <c r="I255" s="8"/>
      <c r="J255" s="8"/>
      <c r="L255" s="8"/>
      <c r="M255" s="8"/>
      <c r="Q255" s="13">
        <f>SUM(SMALL(Q$4:Q$248,{37,38,39,40,41,42,43,44,45,46,47,48}))</f>
        <v>2060</v>
      </c>
      <c r="S255" s="13">
        <f>SUM(SMALL(S$4:S$248,{19,20,21,22,23,24}))</f>
        <v>790</v>
      </c>
      <c r="T255" s="13">
        <f>SUM(SMALL(T$4:T$248,{19,20,21,22,23,24}))</f>
        <v>844</v>
      </c>
      <c r="W255" s="13">
        <f>SUM(SMALL(W$4:W$248,{19,20,21,22,23,24}))</f>
        <v>727</v>
      </c>
      <c r="X255" s="13">
        <f>SUM(SMALL(X$4:X$248,{19,20,21,22,23,24}))</f>
        <v>498</v>
      </c>
    </row>
    <row r="256" spans="2:24" ht="12.75">
      <c r="B256" s="8"/>
      <c r="H256" s="1"/>
      <c r="I256" s="8"/>
      <c r="J256" s="8"/>
      <c r="Q256" s="13">
        <f>COUNT(SMALL(Q$4:Q$248,{37,38,39,40,41,42,43,44,45,46,47,48}))</f>
        <v>12</v>
      </c>
      <c r="S256" s="13">
        <f>COUNT(SMALL(S$4:S$248,{19,20,21,22,23,24}))</f>
        <v>6</v>
      </c>
      <c r="T256" s="13">
        <f>COUNT(SMALL(T$4:T$248,{19,20,21,22,23,24}))</f>
        <v>6</v>
      </c>
      <c r="W256" s="13">
        <f>COUNT(SMALL(W$4:W$248,{19,20,21,22,23,24}))</f>
        <v>6</v>
      </c>
      <c r="X256" s="13">
        <f>COUNT(SMALL(X$4:X$248,{19,20,21,22,23,24}))</f>
        <v>6</v>
      </c>
    </row>
    <row r="257" spans="8:10" ht="12.75">
      <c r="H257" s="1"/>
      <c r="I257" s="8"/>
      <c r="J257" s="8"/>
    </row>
    <row r="258" spans="8:24" ht="12.75">
      <c r="H258" s="51" t="s">
        <v>25</v>
      </c>
      <c r="X258" s="45">
        <f>SUM(SMALL(X$4:X$248,{25,26,27,28,29,30}))</f>
        <v>592</v>
      </c>
    </row>
    <row r="259" ht="12.75">
      <c r="X259" s="45">
        <f>COUNT(SMALL(X$4:X$248,{25,26,27,28,29,30}))</f>
        <v>6</v>
      </c>
    </row>
    <row r="261" spans="8:24" ht="12.75">
      <c r="H261" s="62" t="s">
        <v>42</v>
      </c>
      <c r="X261" s="56">
        <f>SUM(SMALL(X$4:X$248,{31,32,33,34,35,36}))</f>
        <v>779</v>
      </c>
    </row>
    <row r="262" ht="12.75">
      <c r="X262" s="56">
        <f>COUNT(SMALL(X$4:X$248,{31,32,33,34,35,36}))</f>
        <v>6</v>
      </c>
    </row>
  </sheetData>
  <sheetProtection/>
  <printOptions/>
  <pageMargins left="0.75" right="0.75" top="1.15" bottom="1.23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Holgate</dc:creator>
  <cp:keywords/>
  <dc:description/>
  <cp:lastModifiedBy>Paul</cp:lastModifiedBy>
  <cp:lastPrinted>2011-05-06T09:16:50Z</cp:lastPrinted>
  <dcterms:created xsi:type="dcterms:W3CDTF">2007-05-16T16:50:18Z</dcterms:created>
  <dcterms:modified xsi:type="dcterms:W3CDTF">2016-06-15T18:14:33Z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